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540" yWindow="-45" windowWidth="12105" windowHeight="8760"/>
  </bookViews>
  <sheets>
    <sheet name="Лист1" sheetId="1" r:id="rId1"/>
  </sheets>
  <definedNames>
    <definedName name="_xlnm.Print_Area" localSheetId="0">Лист1!$A$1:$I$163</definedName>
  </definedNames>
  <calcPr calcId="144525"/>
</workbook>
</file>

<file path=xl/calcChain.xml><?xml version="1.0" encoding="utf-8"?>
<calcChain xmlns="http://schemas.openxmlformats.org/spreadsheetml/2006/main">
  <c r="E112" i="1" l="1"/>
  <c r="F112" i="1"/>
  <c r="H112" i="1"/>
  <c r="I112" i="1"/>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E114" i="1"/>
  <c r="F114" i="1"/>
  <c r="H114" i="1"/>
  <c r="I114" i="1"/>
  <c r="E106" i="1"/>
  <c r="F106" i="1"/>
  <c r="H106" i="1"/>
  <c r="I106" i="1"/>
  <c r="G92" i="1"/>
  <c r="D92" i="1"/>
  <c r="C92" i="1"/>
  <c r="I93" i="1"/>
  <c r="H93" i="1"/>
  <c r="F93" i="1"/>
  <c r="E93" i="1"/>
  <c r="E79" i="1"/>
  <c r="C29" i="1"/>
  <c r="D29" i="1"/>
  <c r="E57" i="1" l="1"/>
  <c r="I57" i="1"/>
  <c r="H57" i="1"/>
  <c r="I56" i="1"/>
  <c r="F56" i="1"/>
  <c r="H56" i="1"/>
  <c r="F57" i="1"/>
  <c r="E97" i="1"/>
  <c r="F97" i="1"/>
  <c r="H97" i="1"/>
  <c r="I97" i="1"/>
  <c r="E116" i="1" l="1"/>
  <c r="F116" i="1"/>
  <c r="H116" i="1"/>
  <c r="I116"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3" i="1"/>
  <c r="F113" i="1"/>
  <c r="H113" i="1"/>
  <c r="I113" i="1"/>
  <c r="E115" i="1"/>
  <c r="F115" i="1"/>
  <c r="H115" i="1"/>
  <c r="I115"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G3" i="1" s="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<sst xmlns="http://schemas.openxmlformats.org/spreadsheetml/2006/main" count="176" uniqueCount="162">
  <si>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</si>
  <si>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</si>
  <si>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</si>
  <si>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</si>
  <si>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</si>
  <si>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</si>
  <si>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</si>
  <si>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</si>
  <si>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</si>
  <si>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</si>
  <si>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</si>
  <si>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</si>
  <si>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</si>
  <si>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</si>
  <si>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</si>
  <si>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</si>
  <si>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</si>
  <si>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</si>
  <si>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</si>
  <si>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</si>
  <si>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</si>
  <si>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</si>
  <si>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</si>
  <si>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</si>
  <si>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</si>
  <si>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</si>
  <si>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</si>
  <si>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</si>
  <si>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</si>
  <si>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</si>
  <si>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</si>
  <si>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</si>
  <si>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</si>
  <si>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</si>
  <si>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</si>
  <si>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</si>
  <si>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</si>
  <si>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</si>
  <si>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</si>
  <si>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</si>
  <si>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</si>
  <si>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</si>
  <si>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</si>
  <si>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</si>
  <si>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</si>
  <si>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</si>
  <si>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</si>
  <si>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</si>
  <si>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</si>
  <si>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</si>
  <si>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</si>
  <si>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</si>
  <si>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</si>
  <si>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</si>
  <si>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</si>
  <si>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</si>
  <si>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</si>
  <si>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</si>
  <si>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</si>
  <si>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</si>
  <si>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</si>
  <si>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</si>
  <si>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</si>
  <si>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</si>
  <si>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</si>
  <si>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</si>
  <si>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</si>
  <si>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</si>
  <si>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</si>
  <si>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</si>
  <si>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</si>
  <si>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</si>
  <si>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</si>
  <si>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</si>
  <si>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</si>
  <si>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</si>
  <si>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</si>
  <si>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</si>
  <si>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</si>
  <si>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</si>
  <si>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</si>
  <si>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</si>
  <si>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</si>
  <si>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</si>
  <si>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</si>
  <si>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</si>
  <si>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</si>
  <si>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</si>
  <si>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</si>
  <si>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</si>
  <si>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</si>
  <si>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</si>
  <si>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</si>
  <si>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</si>
  <si>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</si>
  <si>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</si>
  <si>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</si>
  <si>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</si>
  <si>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</si>
  <si>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</si>
  <si>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</si>
  <si>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</si>
  <si>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</si>
  <si>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</si>
  <si>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</si>
  <si>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</si>
  <si>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</si>
  <si>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</si>
  <si>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</si>
  <si>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</si>
  <si>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</si>
  <si>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</si>
  <si>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</si>
  <si>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</si>
  <si>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</si>
  <si>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</si>
  <si>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</si>
  <si>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</si>
  <si>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</si>
  <si>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</si>
  <si>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</si>
  <si>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</si>
  <si>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</si>
  <si>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</si>
  <si>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</si>
  <si>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</si>
  <si>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</si>
  <si>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</si>
  <si>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</si>
  <si>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</si>
  <si>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</si>
  <si>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</si>
  <si>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</si>
  <si>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</si>
  <si>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</si>
  <si>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</si>
  <si>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</si>
  <si>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</si>
  <si>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</si>
  <si>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</si>
  <si>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</si>
  <si>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</si>
  <si>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</si>
  <si>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</si>
  <si>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</si>
  <si>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</si>
  <si>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</si>
  <si>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</si>
  <si>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</si>
  <si>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</si>
  <si>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</si>
  <si>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</si>
  <si>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2020 до 2019 (%)</t>
  </si>
  <si>
    <t>Плата за встановлення земельного сервітуту</t>
  </si>
  <si>
    <t>180504 (%)</t>
  </si>
  <si>
    <t>до суми Заг.фонду (без тр-в)</t>
  </si>
  <si>
    <t>до суми Спец.фонду (без тр-в)</t>
  </si>
  <si>
    <t>Аналіз доходної частини місцевого бюджету міста Буча за І півріччя 2020 року</t>
  </si>
  <si>
    <t xml:space="preserve"> Затвердженний план  
на І півріччя 2020 року
з урахуванням змін
(Спец.фонд - річний план)</t>
  </si>
  <si>
    <t>Фактичні надходження
за І півріччя 2020 року</t>
  </si>
  <si>
    <t>Фактичні надходження
 за І півріччя 2019 року</t>
  </si>
  <si>
    <t>Субвенція з місцевого бюджету за рахунок залишку коштів медичної субвенції, що утворився на початок бюджетного періоду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</si>
</sst>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sz val="24"/>
      <color indexed="10"/>
      <name val="Times New Roman"/>
      <family val="1"/>
      <charset val="204"/>
    </font>
    <font>
      <b/>
      <sz val="19.5"/>
      <name val="Times New Roman"/>
      <family val="1"/>
      <charset val="204"/>
    </font>
    <font>
      <sz val="24"/>
      <name val="Times New Roman"/>
      <family val="1"/>
      <charset val="204"/>
    </font>
    <font>
      <sz val="16"/>
      <name val="Times New Roman"/>
      <family val="1"/>
      <charset val="204"/>
    </font>
    <font>
      <sz val="10"/>
      <name val="Times New Roman"/>
      <family val="1"/>
      <charset val="204"/>
    </font>
    <font>
      <sz val="20"/>
      <name val="Times New Roman"/>
      <family val="1"/>
      <charset val="204"/>
    </font>
    <font>
      <sz val="14"/>
      <name val="Times New Roman"/>
      <family val="1"/>
      <charset val="204"/>
    </font>
    <font>
      <sz val="18"/>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Обычный" xfId="0" builtinId="0"/>
  </cellStyles>
  <dxfs count="6">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7" activePane="bottomRight" state="frozen"/>
      <selection pane="topRight" activeCell="C1" sqref="C1"/>
      <selection pane="bottomLeft" activeCell="A7" sqref="A7"/>
      <selection pane="bottomRight" activeCell="B3" sqref="B3"/>
    </sheetView>
  </sheetViews>
  <sheetFormatPr defaultRowHeight="20.25" x14ac:dyDescent="0.3"/>
  <cols>
    <col min="1" max="1" width="20.83203125" customWidth="1"/>
    <col min="2" max="2" width="15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157</v>
      </c>
      <c r="B2" s="94"/>
      <c r="C2" s="94"/>
      <c r="D2" s="94"/>
      <c r="E2" s="94"/>
      <c r="F2" s="94"/>
      <c r="G2" s="94"/>
      <c r="H2" s="94"/>
      <c r="I2" s="94"/>
    </row>
    <row r="3" spans="1:11" x14ac:dyDescent="0.3">
      <c r="A3" s="1"/>
      <c r="B3" s="1"/>
      <c r="C3" s="89"/>
      <c r="D3" s="88"/>
      <c r="E3" s="1"/>
      <c r="F3" s="1"/>
      <c r="G3" s="89">
        <f>250550769.98-G118</f>
        <v>0</v>
      </c>
      <c r="I3" s="59" t="s">
        <v>0</v>
      </c>
    </row>
    <row r="4" spans="1:11" ht="84.75" customHeight="1" x14ac:dyDescent="0.3">
      <c r="A4" s="29" t="s">
        <v>57</v>
      </c>
      <c r="B4" s="29" t="s">
        <v>58</v>
      </c>
      <c r="C4" s="30" t="s">
        <v>158</v>
      </c>
      <c r="D4" s="30" t="s">
        <v>159</v>
      </c>
      <c r="E4" s="31" t="s">
        <v>60</v>
      </c>
      <c r="F4" s="31" t="s">
        <v>59</v>
      </c>
      <c r="G4" s="30" t="s">
        <v>160</v>
      </c>
      <c r="H4" s="57" t="s">
        <v>152</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155</v>
      </c>
    </row>
    <row r="7" spans="1:11" ht="22.5" x14ac:dyDescent="0.3">
      <c r="A7" s="4">
        <v>10000000</v>
      </c>
      <c r="B7" s="32" t="s">
        <v>1</v>
      </c>
      <c r="C7" s="5">
        <f>C8+C16+C26+C32+C56</f>
        <v>129517200</v>
      </c>
      <c r="D7" s="5">
        <f>D8+D16+D26+D32+D56</f>
        <v>126604209.09999999</v>
      </c>
      <c r="E7" s="74">
        <f>IF(C7=0,0,D7/C7*100)</f>
        <v>97.750884901773659</v>
      </c>
      <c r="F7" s="5">
        <f t="shared" ref="F7:F51" si="0">D7-C7</f>
        <v>-2912990.900000006</v>
      </c>
      <c r="G7" s="5">
        <f>G8+G16+G26+G32+G56</f>
        <v>127724215.43000001</v>
      </c>
      <c r="H7" s="74">
        <f t="shared" ref="H7:H58" si="1">IF(G7&lt;0,0,IF(D7&lt;0,0,IF(G7=0,0,(IF(D7=0,0,(D7/G7)*100)))))</f>
        <v>99.123105727266065</v>
      </c>
      <c r="I7" s="5">
        <f t="shared" ref="I7:I51" si="2">D7-G7</f>
        <v>-1120006.3300000131</v>
      </c>
      <c r="J7" s="85">
        <f t="shared" ref="J7:J17" si="3">ROUND((D7/$D$117)*100,1)</f>
        <v>97.9</v>
      </c>
    </row>
    <row r="8" spans="1:11" ht="28.5" customHeight="1" x14ac:dyDescent="0.3">
      <c r="A8" s="6">
        <v>11000000</v>
      </c>
      <c r="B8" s="33" t="s">
        <v>2</v>
      </c>
      <c r="C8" s="7">
        <f>C9+C14</f>
        <v>56221600</v>
      </c>
      <c r="D8" s="7">
        <f>D9+D14</f>
        <v>53074615.589999996</v>
      </c>
      <c r="E8" s="76">
        <f t="shared" ref="E8:E91" si="4">IF(C8=0,0,D8/C8*100)</f>
        <v>94.402534950979685</v>
      </c>
      <c r="F8" s="7">
        <f t="shared" si="0"/>
        <v>-3146984.4100000039</v>
      </c>
      <c r="G8" s="7">
        <f>G9+G14</f>
        <v>54724181.079999998</v>
      </c>
      <c r="H8" s="76">
        <f t="shared" si="1"/>
        <v>96.985673504024589</v>
      </c>
      <c r="I8" s="7">
        <f t="shared" si="2"/>
        <v>-1649565.4900000021</v>
      </c>
      <c r="J8" s="85">
        <f t="shared" si="3"/>
        <v>41</v>
      </c>
    </row>
    <row r="9" spans="1:11" ht="23.25" x14ac:dyDescent="0.3">
      <c r="A9" s="8">
        <v>11010000</v>
      </c>
      <c r="B9" s="34" t="s">
        <v>3</v>
      </c>
      <c r="C9" s="9">
        <f>SUM(C10:C13)</f>
        <v>56191600</v>
      </c>
      <c r="D9" s="9">
        <f>SUM(D10:D13)</f>
        <v>53067161.589999996</v>
      </c>
      <c r="E9" s="77">
        <f t="shared" si="4"/>
        <v>94.43966996846504</v>
      </c>
      <c r="F9" s="9">
        <f t="shared" si="0"/>
        <v>-3124438.4100000039</v>
      </c>
      <c r="G9" s="9">
        <f>SUM(G10:G13)</f>
        <v>54665959.079999998</v>
      </c>
      <c r="H9" s="77">
        <f t="shared" si="1"/>
        <v>97.075332589225653</v>
      </c>
      <c r="I9" s="9">
        <f t="shared" si="2"/>
        <v>-1598797.4900000021</v>
      </c>
      <c r="J9" s="85">
        <f t="shared" si="3"/>
        <v>41</v>
      </c>
    </row>
    <row r="10" spans="1:11" ht="46.5" x14ac:dyDescent="0.45">
      <c r="A10" s="10">
        <v>11010100</v>
      </c>
      <c r="B10" s="35" t="s">
        <v>4</v>
      </c>
      <c r="C10" s="11">
        <v>52419300</v>
      </c>
      <c r="D10" s="11">
        <v>49818031.640000001</v>
      </c>
      <c r="E10" s="75">
        <f t="shared" si="4"/>
        <v>95.037575167924786</v>
      </c>
      <c r="F10" s="12">
        <f t="shared" si="0"/>
        <v>-2601268.3599999994</v>
      </c>
      <c r="G10" s="11">
        <v>51084164.729999997</v>
      </c>
      <c r="H10" s="75">
        <f t="shared" si="1"/>
        <v>97.521476377871679</v>
      </c>
      <c r="I10" s="12">
        <f t="shared" si="2"/>
        <v>-1266133.0899999961</v>
      </c>
      <c r="J10" s="85">
        <f t="shared" si="3"/>
        <v>38.5</v>
      </c>
      <c r="K10" s="53"/>
    </row>
    <row r="11" spans="1:11" ht="69.75" x14ac:dyDescent="0.45">
      <c r="A11" s="10">
        <v>11010200</v>
      </c>
      <c r="B11" s="35" t="s">
        <v>5</v>
      </c>
      <c r="C11" s="11">
        <v>636300</v>
      </c>
      <c r="D11" s="11">
        <v>951414.18</v>
      </c>
      <c r="E11" s="75">
        <f t="shared" si="4"/>
        <v>149.52289486091468</v>
      </c>
      <c r="F11" s="12">
        <f t="shared" si="0"/>
        <v>315114.18000000005</v>
      </c>
      <c r="G11" s="11">
        <v>582789.42000000004</v>
      </c>
      <c r="H11" s="75">
        <f t="shared" si="1"/>
        <v>163.25179341793816</v>
      </c>
      <c r="I11" s="12">
        <f t="shared" si="2"/>
        <v>368624.76</v>
      </c>
      <c r="J11" s="85">
        <f t="shared" si="3"/>
        <v>0.7</v>
      </c>
      <c r="K11" s="53"/>
    </row>
    <row r="12" spans="1:11" ht="46.5" x14ac:dyDescent="0.45">
      <c r="A12" s="10">
        <v>11010400</v>
      </c>
      <c r="B12" s="35" t="s">
        <v>6</v>
      </c>
      <c r="C12" s="11">
        <v>950800</v>
      </c>
      <c r="D12" s="11">
        <v>918693.66</v>
      </c>
      <c r="E12" s="75">
        <f t="shared" si="4"/>
        <v>96.623228859907456</v>
      </c>
      <c r="F12" s="12">
        <f t="shared" si="0"/>
        <v>-32106.339999999967</v>
      </c>
      <c r="G12" s="11">
        <v>963665.35</v>
      </c>
      <c r="H12" s="75">
        <f t="shared" si="1"/>
        <v>95.333266885646566</v>
      </c>
      <c r="I12" s="12">
        <f t="shared" si="2"/>
        <v>-44971.689999999944</v>
      </c>
      <c r="J12" s="85">
        <f t="shared" si="3"/>
        <v>0.7</v>
      </c>
      <c r="K12" s="53"/>
    </row>
    <row r="13" spans="1:11" ht="46.5" x14ac:dyDescent="0.45">
      <c r="A13" s="10">
        <v>11010500</v>
      </c>
      <c r="B13" s="35" t="s">
        <v>7</v>
      </c>
      <c r="C13" s="11">
        <v>2185200</v>
      </c>
      <c r="D13" s="11">
        <v>1379022.11</v>
      </c>
      <c r="E13" s="75">
        <f t="shared" si="4"/>
        <v>63.107363628043203</v>
      </c>
      <c r="F13" s="12">
        <f t="shared" si="0"/>
        <v>-806177.8899999999</v>
      </c>
      <c r="G13" s="11">
        <v>2035339.58</v>
      </c>
      <c r="H13" s="75">
        <f t="shared" si="1"/>
        <v>67.753908170940207</v>
      </c>
      <c r="I13" s="12">
        <f t="shared" si="2"/>
        <v>-656317.47</v>
      </c>
      <c r="J13" s="85">
        <f t="shared" si="3"/>
        <v>1.1000000000000001</v>
      </c>
      <c r="K13" s="53"/>
    </row>
    <row r="14" spans="1:11" ht="23.25" x14ac:dyDescent="0.3">
      <c r="A14" s="8">
        <v>11020000</v>
      </c>
      <c r="B14" s="34" t="s">
        <v>8</v>
      </c>
      <c r="C14" s="9">
        <f>SUM(C15:C15)</f>
        <v>30000</v>
      </c>
      <c r="D14" s="9">
        <f>SUM(D15:D15)</f>
        <v>7454</v>
      </c>
      <c r="E14" s="77">
        <f t="shared" si="4"/>
        <v>24.846666666666668</v>
      </c>
      <c r="F14" s="9">
        <f t="shared" si="0"/>
        <v>-22546</v>
      </c>
      <c r="G14" s="9">
        <f>SUM(G15:G15)</f>
        <v>58222</v>
      </c>
      <c r="H14" s="77">
        <f t="shared" si="1"/>
        <v>12.802720621071073</v>
      </c>
      <c r="I14" s="9">
        <f t="shared" si="2"/>
        <v>-50768</v>
      </c>
      <c r="J14" s="85">
        <f t="shared" si="3"/>
        <v>0</v>
      </c>
      <c r="K14" s="54"/>
    </row>
    <row r="15" spans="1:11" ht="46.5" x14ac:dyDescent="0.3">
      <c r="A15" s="10">
        <v>11020200</v>
      </c>
      <c r="B15" s="35" t="s">
        <v>9</v>
      </c>
      <c r="C15" s="11">
        <v>30000</v>
      </c>
      <c r="D15" s="11">
        <v>7454</v>
      </c>
      <c r="E15" s="75">
        <f t="shared" si="4"/>
        <v>24.846666666666668</v>
      </c>
      <c r="F15" s="12">
        <f t="shared" si="0"/>
        <v>-22546</v>
      </c>
      <c r="G15" s="11">
        <v>58222</v>
      </c>
      <c r="H15" s="75">
        <f t="shared" si="1"/>
        <v>12.802720621071073</v>
      </c>
      <c r="I15" s="12">
        <f t="shared" si="2"/>
        <v>-50768</v>
      </c>
      <c r="J15" s="85">
        <f t="shared" si="3"/>
        <v>0</v>
      </c>
    </row>
    <row r="16" spans="1:11" ht="22.5" x14ac:dyDescent="0.3">
      <c r="A16" s="6">
        <v>13000000</v>
      </c>
      <c r="B16" s="33" t="s">
        <v>90</v>
      </c>
      <c r="C16" s="7">
        <f>C17+C20+C23</f>
        <v>392200</v>
      </c>
      <c r="D16" s="7">
        <f>D17+D20+D23</f>
        <v>269313.45999999996</v>
      </c>
      <c r="E16" s="76">
        <f t="shared" ref="E16:E25" si="5">IF(C16=0,0,D16/C16*100)</f>
        <v>68.667378888322276</v>
      </c>
      <c r="F16" s="7">
        <f t="shared" ref="F16:F25" si="6">D16-C16</f>
        <v>-122886.54000000004</v>
      </c>
      <c r="G16" s="7">
        <f>G17+G20+G23</f>
        <v>450746.06</v>
      </c>
      <c r="H16" s="76">
        <f t="shared" si="1"/>
        <v>59.748378055706134</v>
      </c>
      <c r="I16" s="7">
        <f t="shared" ref="I16:I25" si="7">D16-G16</f>
        <v>-181432.60000000003</v>
      </c>
      <c r="J16" s="85">
        <f t="shared" si="3"/>
        <v>0.2</v>
      </c>
    </row>
    <row r="17" spans="1:11" ht="23.25" x14ac:dyDescent="0.3">
      <c r="A17" s="8">
        <v>13010000</v>
      </c>
      <c r="B17" s="34" t="s">
        <v>91</v>
      </c>
      <c r="C17" s="9">
        <f>SUM(C18:C19)</f>
        <v>378700</v>
      </c>
      <c r="D17" s="9">
        <f>SUM(D18:D19)</f>
        <v>263563.94</v>
      </c>
      <c r="E17" s="77">
        <f t="shared" si="5"/>
        <v>69.597026670187489</v>
      </c>
      <c r="F17" s="9">
        <f t="shared" si="6"/>
        <v>-115136.06</v>
      </c>
      <c r="G17" s="9">
        <f>SUM(G18:G19)</f>
        <v>411668.6</v>
      </c>
      <c r="H17" s="77">
        <f t="shared" si="1"/>
        <v>64.023328473437132</v>
      </c>
      <c r="I17" s="9">
        <f t="shared" si="7"/>
        <v>-148104.65999999997</v>
      </c>
      <c r="J17" s="85">
        <f t="shared" si="3"/>
        <v>0.2</v>
      </c>
    </row>
    <row r="18" spans="1:11" ht="46.5" x14ac:dyDescent="0.3">
      <c r="A18" s="18">
        <v>13010100</v>
      </c>
      <c r="B18" s="60" t="s">
        <v>131</v>
      </c>
      <c r="C18" s="11">
        <v>13300</v>
      </c>
      <c r="D18" s="11">
        <v>60485.19</v>
      </c>
      <c r="E18" s="75">
        <f t="shared" ref="E18" si="8">IF(C18=0,0,D18/C18*100)</f>
        <v>454.77586466165417</v>
      </c>
      <c r="F18" s="12">
        <f t="shared" ref="F18" si="9">D18-C18</f>
        <v>47185.19</v>
      </c>
      <c r="G18" s="11">
        <v>15243.35</v>
      </c>
      <c r="H18" s="75">
        <f t="shared" ref="H18" si="10">IF(G18&lt;0,0,IF(D18&lt;0,0,IF(G18=0,0,(IF(D18=0,0,(D18/G18)*100)))))</f>
        <v>396.79722633148225</v>
      </c>
      <c r="I18" s="12">
        <f t="shared" ref="I18" si="11">D18-G18</f>
        <v>45241.840000000004</v>
      </c>
      <c r="J18" s="85"/>
    </row>
    <row r="19" spans="1:11" ht="69.75" x14ac:dyDescent="0.3">
      <c r="A19" s="18">
        <v>13010200</v>
      </c>
      <c r="B19" s="60" t="s">
        <v>92</v>
      </c>
      <c r="C19" s="11">
        <v>365400</v>
      </c>
      <c r="D19" s="11">
        <v>203078.75</v>
      </c>
      <c r="E19" s="75">
        <f t="shared" si="5"/>
        <v>55.577107279693486</v>
      </c>
      <c r="F19" s="12">
        <f t="shared" si="6"/>
        <v>-162321.25</v>
      </c>
      <c r="G19" s="11">
        <v>396425.25</v>
      </c>
      <c r="H19" s="75">
        <f t="shared" si="1"/>
        <v>51.227501275461137</v>
      </c>
      <c r="I19" s="12">
        <f t="shared" si="7"/>
        <v>-193346.5</v>
      </c>
      <c r="J19" s="85">
        <f>ROUND((D19/$D$117)*100,1)</f>
        <v>0.2</v>
      </c>
    </row>
    <row r="20" spans="1:11" ht="23.25" x14ac:dyDescent="0.3">
      <c r="A20" s="8">
        <v>13020000</v>
      </c>
      <c r="B20" s="34" t="s">
        <v>93</v>
      </c>
      <c r="C20" s="9">
        <f>SUM(C21:C22)</f>
        <v>1100</v>
      </c>
      <c r="D20" s="9">
        <f>SUM(D21:D22)</f>
        <v>540.29</v>
      </c>
      <c r="E20" s="77">
        <f t="shared" si="5"/>
        <v>49.117272727272727</v>
      </c>
      <c r="F20" s="9">
        <f t="shared" si="6"/>
        <v>-559.71</v>
      </c>
      <c r="G20" s="9">
        <f>SUM(G21:G22)</f>
        <v>2751.08</v>
      </c>
      <c r="H20" s="77">
        <f t="shared" si="1"/>
        <v>19.639196242930048</v>
      </c>
      <c r="I20" s="9">
        <f t="shared" si="7"/>
        <v>-2210.79</v>
      </c>
      <c r="J20" s="85">
        <f>ROUND((D20/$D$117)*100,1)</f>
        <v>0</v>
      </c>
    </row>
    <row r="21" spans="1:11" ht="23.25" x14ac:dyDescent="0.3">
      <c r="A21" s="18">
        <v>13020200</v>
      </c>
      <c r="B21" s="60" t="s">
        <v>94</v>
      </c>
      <c r="C21" s="11">
        <v>900</v>
      </c>
      <c r="D21" s="11">
        <v>540.29</v>
      </c>
      <c r="E21" s="75">
        <f t="shared" si="5"/>
        <v>60.032222222222217</v>
      </c>
      <c r="F21" s="12">
        <f t="shared" si="6"/>
        <v>-359.71000000000004</v>
      </c>
      <c r="G21" s="11">
        <v>837.08</v>
      </c>
      <c r="H21" s="75">
        <f t="shared" si="1"/>
        <v>64.544607444927593</v>
      </c>
      <c r="I21" s="12">
        <f t="shared" si="7"/>
        <v>-296.79000000000008</v>
      </c>
      <c r="J21" s="85">
        <f>ROUND((D21/$D$117)*100,1)</f>
        <v>0</v>
      </c>
    </row>
    <row r="22" spans="1:11" ht="46.5" x14ac:dyDescent="0.3">
      <c r="A22" s="18">
        <v>13020400</v>
      </c>
      <c r="B22" s="60" t="s">
        <v>95</v>
      </c>
      <c r="C22" s="11">
        <v>200</v>
      </c>
      <c r="D22" s="11">
        <v>0</v>
      </c>
      <c r="E22" s="75">
        <f t="shared" si="5"/>
        <v>0</v>
      </c>
      <c r="F22" s="12">
        <f t="shared" si="6"/>
        <v>-200</v>
      </c>
      <c r="G22" s="11">
        <v>1914</v>
      </c>
      <c r="H22" s="75">
        <f t="shared" si="1"/>
        <v>0</v>
      </c>
      <c r="I22" s="12">
        <f t="shared" si="7"/>
        <v>-1914</v>
      </c>
      <c r="J22" s="85">
        <f>ROUND((D22/$D$117)*100,1)</f>
        <v>0</v>
      </c>
      <c r="K22" s="55"/>
    </row>
    <row r="23" spans="1:11" ht="23.25" x14ac:dyDescent="0.3">
      <c r="A23" s="8">
        <v>13030000</v>
      </c>
      <c r="B23" s="34" t="s">
        <v>96</v>
      </c>
      <c r="C23" s="9">
        <f>SUM(C24:C25)</f>
        <v>12400</v>
      </c>
      <c r="D23" s="9">
        <f>SUM(D24:D25)</f>
        <v>5209.2299999999996</v>
      </c>
      <c r="E23" s="77">
        <f t="shared" si="5"/>
        <v>42.009919354838701</v>
      </c>
      <c r="F23" s="9">
        <f t="shared" si="6"/>
        <v>-7190.77</v>
      </c>
      <c r="G23" s="9">
        <f>SUM(G24:G25)</f>
        <v>36326.379999999997</v>
      </c>
      <c r="H23" s="77">
        <f t="shared" si="1"/>
        <v>14.340074623455463</v>
      </c>
      <c r="I23" s="9">
        <f t="shared" si="7"/>
        <v>-31117.149999999998</v>
      </c>
      <c r="J23" s="85">
        <f>ROUND((D23/$D$117)*100,1)</f>
        <v>0</v>
      </c>
    </row>
    <row r="24" spans="1:11" ht="46.5" x14ac:dyDescent="0.3">
      <c r="A24" s="18">
        <v>13030100</v>
      </c>
      <c r="B24" s="60" t="s">
        <v>132</v>
      </c>
      <c r="C24" s="11">
        <v>7300</v>
      </c>
      <c r="D24" s="11">
        <v>9500.5499999999993</v>
      </c>
      <c r="E24" s="75">
        <f t="shared" ref="E24" si="12">IF(C24=0,0,D24/C24*100)</f>
        <v>130.14452054794518</v>
      </c>
      <c r="F24" s="12">
        <f t="shared" ref="F24" si="13">D24-C24</f>
        <v>2200.5499999999993</v>
      </c>
      <c r="G24" s="11">
        <v>7848.13</v>
      </c>
      <c r="H24" s="75">
        <f t="shared" ref="H24" si="14">IF(G24&lt;0,0,IF(D24&lt;0,0,IF(G24=0,0,(IF(D24=0,0,(D24/G24)*100)))))</f>
        <v>121.05495194396624</v>
      </c>
      <c r="I24" s="12">
        <f t="shared" ref="I24" si="15">D24-G24</f>
        <v>1652.4199999999992</v>
      </c>
      <c r="J24" s="85"/>
    </row>
    <row r="25" spans="1:11" ht="26.25" customHeight="1" x14ac:dyDescent="0.3">
      <c r="A25" s="18">
        <v>13030200</v>
      </c>
      <c r="B25" s="60" t="s">
        <v>133</v>
      </c>
      <c r="C25" s="11">
        <v>5100</v>
      </c>
      <c r="D25" s="11">
        <v>-4291.32</v>
      </c>
      <c r="E25" s="75">
        <f t="shared" si="5"/>
        <v>-84.143529411764689</v>
      </c>
      <c r="F25" s="12">
        <f t="shared" si="6"/>
        <v>-9391.32</v>
      </c>
      <c r="G25" s="11">
        <v>28478.25</v>
      </c>
      <c r="H25" s="75">
        <f t="shared" si="1"/>
        <v>0</v>
      </c>
      <c r="I25" s="12">
        <f t="shared" si="7"/>
        <v>-32769.57</v>
      </c>
      <c r="J25" s="85">
        <f t="shared" ref="J25:J56" si="16">ROUND((D25/$D$117)*100,1)</f>
        <v>0</v>
      </c>
    </row>
    <row r="26" spans="1:11" ht="22.5" x14ac:dyDescent="0.3">
      <c r="A26" s="6">
        <v>14000000</v>
      </c>
      <c r="B26" s="33" t="s">
        <v>10</v>
      </c>
      <c r="C26" s="7">
        <f>C27+C29+C31</f>
        <v>12656900</v>
      </c>
      <c r="D26" s="7">
        <f>D27+D29+D31</f>
        <v>13627619.390000001</v>
      </c>
      <c r="E26" s="76">
        <f t="shared" si="4"/>
        <v>107.66948771026081</v>
      </c>
      <c r="F26" s="7">
        <f t="shared" si="0"/>
        <v>970719.3900000006</v>
      </c>
      <c r="G26" s="7">
        <f>G27+G29+G31</f>
        <v>12561088.710000001</v>
      </c>
      <c r="H26" s="76">
        <f t="shared" si="1"/>
        <v>108.49075032127529</v>
      </c>
      <c r="I26" s="7">
        <f t="shared" si="2"/>
        <v>1066530.6799999997</v>
      </c>
      <c r="J26" s="85">
        <f t="shared" si="16"/>
        <v>10.5</v>
      </c>
    </row>
    <row r="27" spans="1:11" ht="23.25" x14ac:dyDescent="0.3">
      <c r="A27" s="8">
        <v>14020000</v>
      </c>
      <c r="B27" s="34" t="s">
        <v>106</v>
      </c>
      <c r="C27" s="9">
        <f>C28</f>
        <v>1138600</v>
      </c>
      <c r="D27" s="9">
        <f>D28</f>
        <v>1488430.67</v>
      </c>
      <c r="E27" s="77">
        <f t="shared" si="4"/>
        <v>130.72463288248727</v>
      </c>
      <c r="F27" s="9">
        <f t="shared" si="0"/>
        <v>349830.66999999993</v>
      </c>
      <c r="G27" s="9">
        <f>G28</f>
        <v>1135148.6299999999</v>
      </c>
      <c r="H27" s="77">
        <f t="shared" si="1"/>
        <v>131.12209543872683</v>
      </c>
      <c r="I27" s="9">
        <f t="shared" si="2"/>
        <v>353282.04000000004</v>
      </c>
      <c r="J27" s="85">
        <f t="shared" si="16"/>
        <v>1.2</v>
      </c>
    </row>
    <row r="28" spans="1:11" ht="23.25" x14ac:dyDescent="0.3">
      <c r="A28" s="18">
        <v>14021900</v>
      </c>
      <c r="B28" s="60" t="s">
        <v>107</v>
      </c>
      <c r="C28" s="24">
        <v>1138600</v>
      </c>
      <c r="D28" s="24">
        <v>1488430.67</v>
      </c>
      <c r="E28" s="75">
        <f t="shared" si="4"/>
        <v>130.72463288248727</v>
      </c>
      <c r="F28" s="12">
        <f t="shared" si="0"/>
        <v>349830.66999999993</v>
      </c>
      <c r="G28" s="24">
        <v>1135148.6299999999</v>
      </c>
      <c r="H28" s="75">
        <f t="shared" si="1"/>
        <v>131.12209543872683</v>
      </c>
      <c r="I28" s="12">
        <f t="shared" si="2"/>
        <v>353282.04000000004</v>
      </c>
      <c r="J28" s="85">
        <f t="shared" si="16"/>
        <v>1.2</v>
      </c>
    </row>
    <row r="29" spans="1:11" ht="46.5" x14ac:dyDescent="0.3">
      <c r="A29" s="8">
        <v>14030000</v>
      </c>
      <c r="B29" s="34" t="s">
        <v>108</v>
      </c>
      <c r="C29" s="9">
        <f>C30</f>
        <v>4149700</v>
      </c>
      <c r="D29" s="9">
        <f>D30</f>
        <v>5143217.32</v>
      </c>
      <c r="E29" s="77">
        <f t="shared" si="4"/>
        <v>123.94190712581634</v>
      </c>
      <c r="F29" s="9">
        <f t="shared" si="0"/>
        <v>993517.3200000003</v>
      </c>
      <c r="G29" s="9">
        <f>G30</f>
        <v>4423416.3499999996</v>
      </c>
      <c r="H29" s="77">
        <f t="shared" si="1"/>
        <v>116.27251230827504</v>
      </c>
      <c r="I29" s="9">
        <f t="shared" si="2"/>
        <v>719800.97000000067</v>
      </c>
      <c r="J29" s="85">
        <f t="shared" si="16"/>
        <v>4</v>
      </c>
    </row>
    <row r="30" spans="1:11" ht="23.25" x14ac:dyDescent="0.3">
      <c r="A30" s="18">
        <v>14031900</v>
      </c>
      <c r="B30" s="60" t="s">
        <v>107</v>
      </c>
      <c r="C30" s="24">
        <v>4149700</v>
      </c>
      <c r="D30" s="24">
        <v>5143217.32</v>
      </c>
      <c r="E30" s="75">
        <f t="shared" si="4"/>
        <v>123.94190712581634</v>
      </c>
      <c r="F30" s="12">
        <f t="shared" si="0"/>
        <v>993517.3200000003</v>
      </c>
      <c r="G30" s="24">
        <v>4423416.3499999996</v>
      </c>
      <c r="H30" s="75">
        <f t="shared" si="1"/>
        <v>116.27251230827504</v>
      </c>
      <c r="I30" s="12">
        <f t="shared" si="2"/>
        <v>719800.97000000067</v>
      </c>
      <c r="J30" s="85">
        <f t="shared" si="16"/>
        <v>4</v>
      </c>
    </row>
    <row r="31" spans="1:11" ht="46.5" x14ac:dyDescent="0.3">
      <c r="A31" s="8">
        <v>14040000</v>
      </c>
      <c r="B31" s="34" t="s">
        <v>11</v>
      </c>
      <c r="C31" s="9">
        <v>7368600</v>
      </c>
      <c r="D31" s="9">
        <v>6995971.4000000004</v>
      </c>
      <c r="E31" s="77">
        <f t="shared" si="4"/>
        <v>94.943020383790682</v>
      </c>
      <c r="F31" s="9">
        <f t="shared" si="0"/>
        <v>-372628.59999999963</v>
      </c>
      <c r="G31" s="9">
        <v>7002523.7300000004</v>
      </c>
      <c r="H31" s="77">
        <f t="shared" si="1"/>
        <v>99.906429021126641</v>
      </c>
      <c r="I31" s="9">
        <f t="shared" si="2"/>
        <v>-6552.3300000000745</v>
      </c>
      <c r="J31" s="85">
        <f t="shared" si="16"/>
        <v>5.4</v>
      </c>
    </row>
    <row r="32" spans="1:11" ht="22.5" x14ac:dyDescent="0.3">
      <c r="A32" s="6">
        <v>18000000</v>
      </c>
      <c r="B32" s="33" t="s">
        <v>12</v>
      </c>
      <c r="C32" s="7">
        <f>C33+C47+C50+C52</f>
        <v>60246500</v>
      </c>
      <c r="D32" s="7">
        <f>D33+D47+D50+D52</f>
        <v>59632660.659999996</v>
      </c>
      <c r="E32" s="76">
        <f t="shared" si="4"/>
        <v>98.981120330641602</v>
      </c>
      <c r="F32" s="7">
        <f t="shared" si="0"/>
        <v>-613839.34000000358</v>
      </c>
      <c r="G32" s="7">
        <f>G33+G47+G50+G52</f>
        <v>59988199.580000006</v>
      </c>
      <c r="H32" s="76">
        <f t="shared" si="1"/>
        <v>99.40731856850303</v>
      </c>
      <c r="I32" s="7">
        <f t="shared" si="2"/>
        <v>-355538.92000000924</v>
      </c>
      <c r="J32" s="85">
        <f t="shared" si="16"/>
        <v>46.1</v>
      </c>
    </row>
    <row r="33" spans="1:10" ht="23.25" x14ac:dyDescent="0.3">
      <c r="A33" s="8">
        <v>18010000</v>
      </c>
      <c r="B33" s="34" t="s">
        <v>13</v>
      </c>
      <c r="C33" s="9">
        <f>C34+C39+C44</f>
        <v>30326200</v>
      </c>
      <c r="D33" s="9">
        <f>D34+D39+D44</f>
        <v>26006738.299999997</v>
      </c>
      <c r="E33" s="77">
        <f t="shared" si="4"/>
        <v>85.756666842532198</v>
      </c>
      <c r="F33" s="9">
        <f t="shared" si="0"/>
        <v>-4319461.700000003</v>
      </c>
      <c r="G33" s="9">
        <f>G34+G39+G44</f>
        <v>31384227.320000004</v>
      </c>
      <c r="H33" s="77">
        <f t="shared" si="1"/>
        <v>82.8656319457222</v>
      </c>
      <c r="I33" s="9">
        <f t="shared" si="2"/>
        <v>-5377489.020000007</v>
      </c>
      <c r="J33" s="85">
        <f t="shared" si="16"/>
        <v>20.100000000000001</v>
      </c>
    </row>
    <row r="34" spans="1:10" ht="24.75" x14ac:dyDescent="0.3">
      <c r="A34" s="50"/>
      <c r="B34" s="50" t="s">
        <v>89</v>
      </c>
      <c r="C34" s="49">
        <f>SUM(C35:C38)</f>
        <v>3785700</v>
      </c>
      <c r="D34" s="49">
        <f>SUM(D35:D38)</f>
        <v>3634252.16</v>
      </c>
      <c r="E34" s="80">
        <f t="shared" si="4"/>
        <v>95.999475922550658</v>
      </c>
      <c r="F34" s="49">
        <f t="shared" si="0"/>
        <v>-151447.83999999985</v>
      </c>
      <c r="G34" s="49">
        <f>SUM(G35:G38)</f>
        <v>3551780.7600000002</v>
      </c>
      <c r="H34" s="80">
        <f t="shared" si="1"/>
        <v>102.32197327404859</v>
      </c>
      <c r="I34" s="49">
        <f t="shared" si="2"/>
        <v>82471.399999999907</v>
      </c>
      <c r="J34" s="85">
        <f t="shared" si="16"/>
        <v>2.8</v>
      </c>
    </row>
    <row r="35" spans="1:10" ht="46.5" x14ac:dyDescent="0.3">
      <c r="A35" s="10">
        <v>18010100</v>
      </c>
      <c r="B35" s="35" t="s">
        <v>14</v>
      </c>
      <c r="C35" s="11">
        <v>119100</v>
      </c>
      <c r="D35" s="11">
        <v>61502.42</v>
      </c>
      <c r="E35" s="75">
        <f t="shared" si="4"/>
        <v>51.639311502938703</v>
      </c>
      <c r="F35" s="12">
        <f t="shared" si="0"/>
        <v>-57597.58</v>
      </c>
      <c r="G35" s="11">
        <v>111363.92</v>
      </c>
      <c r="H35" s="75">
        <f t="shared" si="1"/>
        <v>55.226522198572034</v>
      </c>
      <c r="I35" s="12">
        <f t="shared" si="2"/>
        <v>-49861.5</v>
      </c>
      <c r="J35" s="85">
        <f t="shared" si="16"/>
        <v>0</v>
      </c>
    </row>
    <row r="36" spans="1:10" ht="46.5" x14ac:dyDescent="0.3">
      <c r="A36" s="10">
        <v>18010200</v>
      </c>
      <c r="B36" s="35" t="s">
        <v>15</v>
      </c>
      <c r="C36" s="11">
        <v>851000</v>
      </c>
      <c r="D36" s="11">
        <v>957147.23</v>
      </c>
      <c r="E36" s="75">
        <f t="shared" si="4"/>
        <v>112.47323501762632</v>
      </c>
      <c r="F36" s="12">
        <f t="shared" si="0"/>
        <v>106147.22999999998</v>
      </c>
      <c r="G36" s="11">
        <v>785834.97</v>
      </c>
      <c r="H36" s="75">
        <f t="shared" si="1"/>
        <v>121.80003010046754</v>
      </c>
      <c r="I36" s="12">
        <f t="shared" si="2"/>
        <v>171312.26</v>
      </c>
      <c r="J36" s="85">
        <f t="shared" si="16"/>
        <v>0.7</v>
      </c>
    </row>
    <row r="37" spans="1:10" ht="46.5" x14ac:dyDescent="0.3">
      <c r="A37" s="10">
        <v>18010300</v>
      </c>
      <c r="B37" s="35" t="s">
        <v>16</v>
      </c>
      <c r="C37" s="11">
        <v>516600</v>
      </c>
      <c r="D37" s="11">
        <v>401745.21</v>
      </c>
      <c r="E37" s="75">
        <f t="shared" si="4"/>
        <v>77.767171893147506</v>
      </c>
      <c r="F37" s="12">
        <f t="shared" si="0"/>
        <v>-114854.78999999998</v>
      </c>
      <c r="G37" s="11">
        <v>483328.63</v>
      </c>
      <c r="H37" s="75">
        <f t="shared" si="1"/>
        <v>83.120507469214061</v>
      </c>
      <c r="I37" s="12">
        <f t="shared" si="2"/>
        <v>-81583.419999999984</v>
      </c>
      <c r="J37" s="85">
        <f t="shared" si="16"/>
        <v>0.3</v>
      </c>
    </row>
    <row r="38" spans="1:10" ht="46.5" x14ac:dyDescent="0.3">
      <c r="A38" s="41">
        <v>18010400</v>
      </c>
      <c r="B38" s="42" t="s">
        <v>17</v>
      </c>
      <c r="C38" s="43">
        <v>2299000</v>
      </c>
      <c r="D38" s="43">
        <v>2213857.2999999998</v>
      </c>
      <c r="E38" s="81">
        <f t="shared" si="4"/>
        <v>96.296533275337097</v>
      </c>
      <c r="F38" s="44">
        <f t="shared" si="0"/>
        <v>-85142.700000000186</v>
      </c>
      <c r="G38" s="43">
        <v>2171253.2400000002</v>
      </c>
      <c r="H38" s="81">
        <f t="shared" si="1"/>
        <v>101.96218751526192</v>
      </c>
      <c r="I38" s="44">
        <f t="shared" si="2"/>
        <v>42604.05999999959</v>
      </c>
      <c r="J38" s="85">
        <f t="shared" si="16"/>
        <v>1.7</v>
      </c>
    </row>
    <row r="39" spans="1:10" ht="24.75" x14ac:dyDescent="0.3">
      <c r="A39" s="50"/>
      <c r="B39" s="50" t="s">
        <v>87</v>
      </c>
      <c r="C39" s="49">
        <f>SUM(C40:C43)</f>
        <v>26385000</v>
      </c>
      <c r="D39" s="49">
        <f>SUM(D40:D43)</f>
        <v>22335016.179999996</v>
      </c>
      <c r="E39" s="80">
        <f>IF(C39=0,0,D39/C39*100)</f>
        <v>84.650430850862207</v>
      </c>
      <c r="F39" s="49">
        <f>D39-C39</f>
        <v>-4049983.820000004</v>
      </c>
      <c r="G39" s="49">
        <f>SUM(G40:G43)</f>
        <v>27662854.730000004</v>
      </c>
      <c r="H39" s="80">
        <f t="shared" si="1"/>
        <v>80.740098583455179</v>
      </c>
      <c r="I39" s="49">
        <f>D39-G39</f>
        <v>-5327838.5500000082</v>
      </c>
      <c r="J39" s="85">
        <f t="shared" si="16"/>
        <v>17.3</v>
      </c>
    </row>
    <row r="40" spans="1:10" ht="23.25" x14ac:dyDescent="0.3">
      <c r="A40" s="10">
        <v>18010500</v>
      </c>
      <c r="B40" s="35" t="s">
        <v>18</v>
      </c>
      <c r="C40" s="11">
        <v>14761700</v>
      </c>
      <c r="D40" s="11">
        <v>13055736.789999999</v>
      </c>
      <c r="E40" s="75">
        <f t="shared" si="4"/>
        <v>88.443314726623626</v>
      </c>
      <c r="F40" s="12">
        <f t="shared" si="0"/>
        <v>-1705963.2100000009</v>
      </c>
      <c r="G40" s="11">
        <v>15290599.15</v>
      </c>
      <c r="H40" s="75">
        <f t="shared" si="1"/>
        <v>85.384075940542843</v>
      </c>
      <c r="I40" s="12">
        <f t="shared" si="2"/>
        <v>-2234862.3600000013</v>
      </c>
      <c r="J40" s="85">
        <f t="shared" si="16"/>
        <v>10.1</v>
      </c>
    </row>
    <row r="41" spans="1:10" ht="23.25" x14ac:dyDescent="0.3">
      <c r="A41" s="10">
        <v>18010600</v>
      </c>
      <c r="B41" s="35" t="s">
        <v>19</v>
      </c>
      <c r="C41" s="11">
        <v>9123500</v>
      </c>
      <c r="D41" s="11">
        <v>6443638.2199999997</v>
      </c>
      <c r="E41" s="75">
        <f t="shared" si="4"/>
        <v>70.626823258617861</v>
      </c>
      <c r="F41" s="12">
        <f t="shared" si="0"/>
        <v>-2679861.7800000003</v>
      </c>
      <c r="G41" s="11">
        <v>9905014.4100000001</v>
      </c>
      <c r="H41" s="75">
        <f t="shared" si="1"/>
        <v>65.054304348053947</v>
      </c>
      <c r="I41" s="12">
        <f t="shared" si="2"/>
        <v>-3461376.1900000004</v>
      </c>
      <c r="J41" s="85">
        <f t="shared" si="16"/>
        <v>5</v>
      </c>
    </row>
    <row r="42" spans="1:10" ht="23.25" x14ac:dyDescent="0.3">
      <c r="A42" s="10">
        <v>18010700</v>
      </c>
      <c r="B42" s="35" t="s">
        <v>20</v>
      </c>
      <c r="C42" s="11">
        <v>1561900</v>
      </c>
      <c r="D42" s="11">
        <v>1967252.22</v>
      </c>
      <c r="E42" s="75">
        <f t="shared" si="4"/>
        <v>125.9525078430117</v>
      </c>
      <c r="F42" s="12">
        <f t="shared" si="0"/>
        <v>405352.22</v>
      </c>
      <c r="G42" s="11">
        <v>1504686.75</v>
      </c>
      <c r="H42" s="75">
        <f t="shared" si="1"/>
        <v>130.7416457279231</v>
      </c>
      <c r="I42" s="12">
        <f t="shared" si="2"/>
        <v>462565.47</v>
      </c>
      <c r="J42" s="85">
        <f t="shared" si="16"/>
        <v>1.5</v>
      </c>
    </row>
    <row r="43" spans="1:10" ht="23.25" x14ac:dyDescent="0.3">
      <c r="A43" s="10">
        <v>18010900</v>
      </c>
      <c r="B43" s="35" t="s">
        <v>21</v>
      </c>
      <c r="C43" s="11">
        <v>937900</v>
      </c>
      <c r="D43" s="11">
        <v>868388.95</v>
      </c>
      <c r="E43" s="75">
        <f t="shared" si="4"/>
        <v>92.58865017592494</v>
      </c>
      <c r="F43" s="12">
        <f t="shared" si="0"/>
        <v>-69511.050000000047</v>
      </c>
      <c r="G43" s="11">
        <v>962554.42</v>
      </c>
      <c r="H43" s="75">
        <f t="shared" si="1"/>
        <v>90.217127671596984</v>
      </c>
      <c r="I43" s="12">
        <f t="shared" si="2"/>
        <v>-94165.470000000088</v>
      </c>
      <c r="J43" s="85">
        <f t="shared" si="16"/>
        <v>0.7</v>
      </c>
    </row>
    <row r="44" spans="1:10" ht="24.75" x14ac:dyDescent="0.3">
      <c r="A44" s="50"/>
      <c r="B44" s="50" t="s">
        <v>88</v>
      </c>
      <c r="C44" s="49">
        <f>SUM(C45:C46)</f>
        <v>155500</v>
      </c>
      <c r="D44" s="49">
        <f>SUM(D45:D46)</f>
        <v>37469.96</v>
      </c>
      <c r="E44" s="80">
        <f t="shared" si="4"/>
        <v>24.096437299035369</v>
      </c>
      <c r="F44" s="49">
        <f t="shared" si="0"/>
        <v>-118030.04000000001</v>
      </c>
      <c r="G44" s="49">
        <f>SUM(G45:G46)</f>
        <v>169591.83000000002</v>
      </c>
      <c r="H44" s="80">
        <f t="shared" si="1"/>
        <v>22.094201118060933</v>
      </c>
      <c r="I44" s="49">
        <f t="shared" si="2"/>
        <v>-132121.87000000002</v>
      </c>
      <c r="J44" s="85">
        <f t="shared" si="16"/>
        <v>0</v>
      </c>
    </row>
    <row r="45" spans="1:10" ht="23.25" x14ac:dyDescent="0.3">
      <c r="A45" s="45">
        <v>18011000</v>
      </c>
      <c r="B45" s="46" t="s">
        <v>22</v>
      </c>
      <c r="C45" s="47">
        <v>130100</v>
      </c>
      <c r="D45" s="47">
        <v>25833.33</v>
      </c>
      <c r="E45" s="82">
        <f t="shared" si="4"/>
        <v>19.856518063028442</v>
      </c>
      <c r="F45" s="48">
        <f t="shared" si="0"/>
        <v>-104266.67</v>
      </c>
      <c r="G45" s="47">
        <v>141925.16</v>
      </c>
      <c r="H45" s="82">
        <f t="shared" si="1"/>
        <v>18.202079180322926</v>
      </c>
      <c r="I45" s="48">
        <f t="shared" si="2"/>
        <v>-116091.83</v>
      </c>
      <c r="J45" s="85">
        <f t="shared" si="16"/>
        <v>0</v>
      </c>
    </row>
    <row r="46" spans="1:10" ht="23.25" x14ac:dyDescent="0.3">
      <c r="A46" s="10">
        <v>18011100</v>
      </c>
      <c r="B46" s="35" t="s">
        <v>23</v>
      </c>
      <c r="C46" s="11">
        <v>25400</v>
      </c>
      <c r="D46" s="11">
        <v>11636.63</v>
      </c>
      <c r="E46" s="75">
        <f t="shared" si="4"/>
        <v>45.813503937007873</v>
      </c>
      <c r="F46" s="12">
        <f t="shared" si="0"/>
        <v>-13763.37</v>
      </c>
      <c r="G46" s="11">
        <v>27666.67</v>
      </c>
      <c r="H46" s="75">
        <f t="shared" si="1"/>
        <v>42.060103366252605</v>
      </c>
      <c r="I46" s="12">
        <f t="shared" si="2"/>
        <v>-16030.039999999999</v>
      </c>
      <c r="J46" s="85">
        <f t="shared" si="16"/>
        <v>0</v>
      </c>
    </row>
    <row r="47" spans="1:10" ht="23.25" x14ac:dyDescent="0.3">
      <c r="A47" s="8">
        <v>18030000</v>
      </c>
      <c r="B47" s="34" t="s">
        <v>24</v>
      </c>
      <c r="C47" s="9">
        <f>SUM(C48:C49)</f>
        <v>19500</v>
      </c>
      <c r="D47" s="9">
        <f>SUM(D48:D49)</f>
        <v>37864.1</v>
      </c>
      <c r="E47" s="77">
        <f t="shared" si="4"/>
        <v>194.17487179487179</v>
      </c>
      <c r="F47" s="9">
        <f t="shared" si="0"/>
        <v>18364.099999999999</v>
      </c>
      <c r="G47" s="9">
        <f>SUM(G48:G49)</f>
        <v>19598.09</v>
      </c>
      <c r="H47" s="77">
        <f t="shared" si="1"/>
        <v>193.20301110975609</v>
      </c>
      <c r="I47" s="9">
        <f t="shared" si="2"/>
        <v>18266.009999999998</v>
      </c>
      <c r="J47" s="85">
        <f t="shared" si="16"/>
        <v>0</v>
      </c>
    </row>
    <row r="48" spans="1:10" ht="23.25" x14ac:dyDescent="0.3">
      <c r="A48" s="10">
        <v>18030100</v>
      </c>
      <c r="B48" s="35" t="s">
        <v>25</v>
      </c>
      <c r="C48" s="11">
        <v>14300</v>
      </c>
      <c r="D48" s="11">
        <v>26634.36</v>
      </c>
      <c r="E48" s="75">
        <f t="shared" si="4"/>
        <v>186.25426573426574</v>
      </c>
      <c r="F48" s="12">
        <f t="shared" si="0"/>
        <v>12334.36</v>
      </c>
      <c r="G48" s="11">
        <v>14120.52</v>
      </c>
      <c r="H48" s="75">
        <f t="shared" si="1"/>
        <v>188.62166549107255</v>
      </c>
      <c r="I48" s="12">
        <f t="shared" si="2"/>
        <v>12513.84</v>
      </c>
      <c r="J48" s="85">
        <f t="shared" si="16"/>
        <v>0</v>
      </c>
    </row>
    <row r="49" spans="1:11" ht="23.25" x14ac:dyDescent="0.3">
      <c r="A49" s="10">
        <v>18030200</v>
      </c>
      <c r="B49" s="35" t="s">
        <v>26</v>
      </c>
      <c r="C49" s="11">
        <v>5200</v>
      </c>
      <c r="D49" s="11">
        <v>11229.74</v>
      </c>
      <c r="E49" s="75">
        <f t="shared" si="4"/>
        <v>215.95653846153846</v>
      </c>
      <c r="F49" s="12">
        <f t="shared" si="0"/>
        <v>6029.74</v>
      </c>
      <c r="G49" s="11">
        <v>5477.57</v>
      </c>
      <c r="H49" s="75">
        <f t="shared" si="1"/>
        <v>205.01317189921809</v>
      </c>
      <c r="I49" s="12">
        <f t="shared" si="2"/>
        <v>5752.17</v>
      </c>
      <c r="J49" s="85">
        <f t="shared" si="16"/>
        <v>0</v>
      </c>
    </row>
    <row r="50" spans="1:11" ht="24.75" customHeight="1" x14ac:dyDescent="0.3">
      <c r="A50" s="8">
        <v>18040000</v>
      </c>
      <c r="B50" s="34" t="s">
        <v>27</v>
      </c>
      <c r="C50" s="9">
        <f>SUM(C51:C51)</f>
        <v>0</v>
      </c>
      <c r="D50" s="9">
        <f>SUM(D51:D51)</f>
        <v>1140.73</v>
      </c>
      <c r="E50" s="77">
        <f t="shared" si="4"/>
        <v>0</v>
      </c>
      <c r="F50" s="9">
        <f t="shared" si="0"/>
        <v>1140.73</v>
      </c>
      <c r="G50" s="9">
        <f>SUM(G51:G51)</f>
        <v>0</v>
      </c>
      <c r="H50" s="77">
        <f t="shared" si="1"/>
        <v>0</v>
      </c>
      <c r="I50" s="9">
        <f t="shared" si="2"/>
        <v>1140.73</v>
      </c>
      <c r="J50" s="85">
        <f t="shared" si="16"/>
        <v>0</v>
      </c>
    </row>
    <row r="51" spans="1:11" ht="46.5" x14ac:dyDescent="0.3">
      <c r="A51" s="10">
        <v>18040100</v>
      </c>
      <c r="B51" s="35" t="s">
        <v>28</v>
      </c>
      <c r="C51" s="11">
        <v>0</v>
      </c>
      <c r="D51" s="11">
        <v>1140.73</v>
      </c>
      <c r="E51" s="75">
        <f t="shared" si="4"/>
        <v>0</v>
      </c>
      <c r="F51" s="12">
        <f t="shared" si="0"/>
        <v>1140.73</v>
      </c>
      <c r="G51" s="11">
        <v>0</v>
      </c>
      <c r="H51" s="75">
        <f t="shared" si="1"/>
        <v>0</v>
      </c>
      <c r="I51" s="12">
        <f t="shared" si="2"/>
        <v>1140.73</v>
      </c>
      <c r="J51" s="85">
        <f t="shared" si="16"/>
        <v>0</v>
      </c>
    </row>
    <row r="52" spans="1:11" ht="23.25" x14ac:dyDescent="0.3">
      <c r="A52" s="8">
        <v>18050000</v>
      </c>
      <c r="B52" s="34" t="s">
        <v>29</v>
      </c>
      <c r="C52" s="9">
        <f>SUM(C53:C55)</f>
        <v>29900800</v>
      </c>
      <c r="D52" s="9">
        <f>SUM(D53:D55)</f>
        <v>33586917.530000001</v>
      </c>
      <c r="E52" s="77">
        <f t="shared" si="4"/>
        <v>112.3278224328446</v>
      </c>
      <c r="F52" s="9">
        <f t="shared" ref="F52:F81" si="17">D52-C52</f>
        <v>3686117.5300000012</v>
      </c>
      <c r="G52" s="9">
        <f>SUM(G53:G55)</f>
        <v>28584374.170000002</v>
      </c>
      <c r="H52" s="77">
        <f t="shared" si="1"/>
        <v>117.50097214040211</v>
      </c>
      <c r="I52" s="9">
        <f t="shared" ref="I52:I81" si="18">D52-G52</f>
        <v>5002543.3599999994</v>
      </c>
      <c r="J52" s="85">
        <f t="shared" si="16"/>
        <v>26</v>
      </c>
    </row>
    <row r="53" spans="1:11" ht="23.25" x14ac:dyDescent="0.3">
      <c r="A53" s="10">
        <v>18050300</v>
      </c>
      <c r="B53" s="35" t="s">
        <v>30</v>
      </c>
      <c r="C53" s="11">
        <v>2137400</v>
      </c>
      <c r="D53" s="11">
        <v>2448120.56</v>
      </c>
      <c r="E53" s="75">
        <f t="shared" si="4"/>
        <v>114.53731449424535</v>
      </c>
      <c r="F53" s="12">
        <f t="shared" si="17"/>
        <v>310720.56000000006</v>
      </c>
      <c r="G53" s="11">
        <v>2000816.36</v>
      </c>
      <c r="H53" s="75">
        <f t="shared" si="1"/>
        <v>122.35608469334987</v>
      </c>
      <c r="I53" s="12">
        <f t="shared" si="18"/>
        <v>447304.19999999995</v>
      </c>
      <c r="J53" s="85">
        <f t="shared" si="16"/>
        <v>1.9</v>
      </c>
      <c r="K53" s="55"/>
    </row>
    <row r="54" spans="1:11" ht="23.25" x14ac:dyDescent="0.3">
      <c r="A54" s="10">
        <v>18050400</v>
      </c>
      <c r="B54" s="35" t="s">
        <v>31</v>
      </c>
      <c r="C54" s="11">
        <v>27725400</v>
      </c>
      <c r="D54" s="11">
        <v>31079761.870000001</v>
      </c>
      <c r="E54" s="75">
        <f t="shared" si="4"/>
        <v>112.09851569319109</v>
      </c>
      <c r="F54" s="12">
        <f t="shared" si="17"/>
        <v>3354361.870000001</v>
      </c>
      <c r="G54" s="11">
        <v>26545247.440000001</v>
      </c>
      <c r="H54" s="75">
        <f t="shared" si="1"/>
        <v>117.08220818151847</v>
      </c>
      <c r="I54" s="12">
        <f t="shared" si="18"/>
        <v>4534514.43</v>
      </c>
      <c r="J54" s="85">
        <f t="shared" si="16"/>
        <v>24</v>
      </c>
      <c r="K54" s="55"/>
    </row>
    <row r="55" spans="1:11" ht="69.75" x14ac:dyDescent="0.3">
      <c r="A55" s="10">
        <v>18050500</v>
      </c>
      <c r="B55" s="35" t="s">
        <v>103</v>
      </c>
      <c r="C55" s="11">
        <v>38000</v>
      </c>
      <c r="D55" s="11">
        <v>59035.1</v>
      </c>
      <c r="E55" s="75">
        <f>IF(C55=0,0,D55/C55*100)</f>
        <v>155.35552631578946</v>
      </c>
      <c r="F55" s="12">
        <f>D55-C55</f>
        <v>21035.1</v>
      </c>
      <c r="G55" s="11">
        <v>38310.370000000003</v>
      </c>
      <c r="H55" s="75">
        <f t="shared" si="1"/>
        <v>154.09691945026893</v>
      </c>
      <c r="I55" s="12">
        <f>D55-G55</f>
        <v>20724.729999999996</v>
      </c>
      <c r="J55" s="85">
        <f t="shared" si="16"/>
        <v>0</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 t="shared" si="16"/>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 t="shared" ref="J57:J83" si="19">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 t="shared" si="19"/>
        <v>0</v>
      </c>
    </row>
    <row r="59" spans="1:11" ht="22.5" x14ac:dyDescent="0.3">
      <c r="A59" s="4">
        <v>20000000</v>
      </c>
      <c r="B59" s="32" t="s">
        <v>37</v>
      </c>
      <c r="C59" s="5">
        <f>C60+C67+C80</f>
        <v>3625500</v>
      </c>
      <c r="D59" s="5">
        <f>D60+D67+D80</f>
        <v>2718756.0300000003</v>
      </c>
      <c r="E59" s="74">
        <f t="shared" si="4"/>
        <v>74.989822920976422</v>
      </c>
      <c r="F59" s="5">
        <f t="shared" si="17"/>
        <v>-906743.96999999974</v>
      </c>
      <c r="G59" s="5">
        <f>G60+G67+G80</f>
        <v>3282484.04</v>
      </c>
      <c r="H59" s="74">
        <f t="shared" ref="H59:H131" si="20">IF(G59&lt;0,0,IF(D59&lt;0,0,IF(G59=0,0,(IF(D59=0,0,(D59/G59)*100)))))</f>
        <v>82.826176665888681</v>
      </c>
      <c r="I59" s="5">
        <f t="shared" si="18"/>
        <v>-563728.00999999978</v>
      </c>
      <c r="J59" s="85">
        <f t="shared" si="19"/>
        <v>2.1</v>
      </c>
    </row>
    <row r="60" spans="1:11" ht="22.5" x14ac:dyDescent="0.3">
      <c r="A60" s="6">
        <v>21000000</v>
      </c>
      <c r="B60" s="33" t="s">
        <v>38</v>
      </c>
      <c r="C60" s="7">
        <f>C61+C63</f>
        <v>225700</v>
      </c>
      <c r="D60" s="7">
        <f>D61+D63</f>
        <v>266866.95999999996</v>
      </c>
      <c r="E60" s="76">
        <f t="shared" si="4"/>
        <v>118.23968099246787</v>
      </c>
      <c r="F60" s="7">
        <f t="shared" si="17"/>
        <v>41166.959999999963</v>
      </c>
      <c r="G60" s="7">
        <f>G61+G63</f>
        <v>199080.99</v>
      </c>
      <c r="H60" s="76">
        <f t="shared" si="20"/>
        <v>134.04944389717971</v>
      </c>
      <c r="I60" s="7">
        <f t="shared" si="18"/>
        <v>67785.969999999972</v>
      </c>
      <c r="J60" s="85">
        <f t="shared" si="19"/>
        <v>0.2</v>
      </c>
    </row>
    <row r="61" spans="1:11" ht="93" x14ac:dyDescent="0.3">
      <c r="A61" s="8">
        <v>21010000</v>
      </c>
      <c r="B61" s="34" t="s">
        <v>100</v>
      </c>
      <c r="C61" s="9">
        <f>C62</f>
        <v>43000</v>
      </c>
      <c r="D61" s="9">
        <f>D62</f>
        <v>24151.41</v>
      </c>
      <c r="E61" s="77">
        <f t="shared" si="4"/>
        <v>56.166069767441861</v>
      </c>
      <c r="F61" s="9">
        <f t="shared" si="17"/>
        <v>-18848.59</v>
      </c>
      <c r="G61" s="9">
        <f>G62</f>
        <v>74180</v>
      </c>
      <c r="H61" s="77">
        <f t="shared" si="20"/>
        <v>32.557845780533832</v>
      </c>
      <c r="I61" s="9">
        <f t="shared" si="18"/>
        <v>-50028.59</v>
      </c>
      <c r="J61" s="85">
        <f t="shared" si="19"/>
        <v>0</v>
      </c>
    </row>
    <row r="62" spans="1:11" ht="46.5" x14ac:dyDescent="0.3">
      <c r="A62" s="10">
        <v>21010300</v>
      </c>
      <c r="B62" s="35" t="s">
        <v>39</v>
      </c>
      <c r="C62" s="11">
        <v>43000</v>
      </c>
      <c r="D62" s="11">
        <v>24151.41</v>
      </c>
      <c r="E62" s="75">
        <f t="shared" si="4"/>
        <v>56.166069767441861</v>
      </c>
      <c r="F62" s="12">
        <f t="shared" si="17"/>
        <v>-18848.59</v>
      </c>
      <c r="G62" s="11">
        <v>74180</v>
      </c>
      <c r="H62" s="75">
        <f t="shared" si="20"/>
        <v>32.557845780533832</v>
      </c>
      <c r="I62" s="12">
        <f t="shared" si="18"/>
        <v>-50028.59</v>
      </c>
      <c r="J62" s="85">
        <f t="shared" si="19"/>
        <v>0</v>
      </c>
    </row>
    <row r="63" spans="1:11" ht="23.25" x14ac:dyDescent="0.3">
      <c r="A63" s="8">
        <v>21080000</v>
      </c>
      <c r="B63" s="34" t="s">
        <v>40</v>
      </c>
      <c r="C63" s="9">
        <f>SUM(C64:C66)</f>
        <v>182700</v>
      </c>
      <c r="D63" s="9">
        <f>SUM(D64:D66)</f>
        <v>242715.55</v>
      </c>
      <c r="E63" s="77">
        <f t="shared" si="4"/>
        <v>132.84923371647508</v>
      </c>
      <c r="F63" s="9">
        <f t="shared" si="17"/>
        <v>60015.549999999988</v>
      </c>
      <c r="G63" s="9">
        <f>SUM(G64:G66)</f>
        <v>124900.99</v>
      </c>
      <c r="H63" s="77">
        <f t="shared" si="20"/>
        <v>194.32636202483263</v>
      </c>
      <c r="I63" s="9">
        <f t="shared" si="18"/>
        <v>117814.55999999998</v>
      </c>
      <c r="J63" s="85">
        <f t="shared" si="19"/>
        <v>0.2</v>
      </c>
    </row>
    <row r="64" spans="1:11" ht="23.25" x14ac:dyDescent="0.3">
      <c r="A64" s="10">
        <v>21081100</v>
      </c>
      <c r="B64" s="35" t="s">
        <v>41</v>
      </c>
      <c r="C64" s="11">
        <v>72200</v>
      </c>
      <c r="D64" s="11">
        <v>26064.62</v>
      </c>
      <c r="E64" s="75">
        <f t="shared" si="4"/>
        <v>36.100581717451526</v>
      </c>
      <c r="F64" s="12">
        <f t="shared" si="17"/>
        <v>-46135.380000000005</v>
      </c>
      <c r="G64" s="11">
        <v>69930.990000000005</v>
      </c>
      <c r="H64" s="75">
        <f t="shared" si="20"/>
        <v>37.271916213398377</v>
      </c>
      <c r="I64" s="12">
        <f t="shared" si="18"/>
        <v>-43866.37000000001</v>
      </c>
      <c r="J64" s="85">
        <f t="shared" si="19"/>
        <v>0</v>
      </c>
    </row>
    <row r="65" spans="1:10" ht="46.5" x14ac:dyDescent="0.3">
      <c r="A65" s="10">
        <v>21081500</v>
      </c>
      <c r="B65" s="35" t="s">
        <v>101</v>
      </c>
      <c r="C65" s="11">
        <v>43500</v>
      </c>
      <c r="D65" s="11">
        <v>123459.7</v>
      </c>
      <c r="E65" s="75">
        <f t="shared" si="4"/>
        <v>283.81540229885059</v>
      </c>
      <c r="F65" s="12">
        <f t="shared" si="17"/>
        <v>79959.7</v>
      </c>
      <c r="G65" s="11">
        <v>54970</v>
      </c>
      <c r="H65" s="75">
        <f t="shared" si="20"/>
        <v>224.59468801164272</v>
      </c>
      <c r="I65" s="12">
        <f t="shared" si="18"/>
        <v>68489.7</v>
      </c>
      <c r="J65" s="85">
        <f t="shared" si="19"/>
        <v>0.1</v>
      </c>
    </row>
    <row r="66" spans="1:10" ht="23.25" x14ac:dyDescent="0.3">
      <c r="A66" s="10">
        <v>21081700</v>
      </c>
      <c r="B66" s="35" t="s">
        <v>153</v>
      </c>
      <c r="C66" s="11">
        <v>67000</v>
      </c>
      <c r="D66" s="11">
        <v>93191.23</v>
      </c>
      <c r="E66" s="75">
        <f t="shared" ref="E66" si="21">IF(C66=0,0,D66/C66*100)</f>
        <v>139.0913880597015</v>
      </c>
      <c r="F66" s="12">
        <f t="shared" ref="F66" si="22">D66-C66</f>
        <v>26191.229999999996</v>
      </c>
      <c r="G66" s="11">
        <v>0</v>
      </c>
      <c r="H66" s="75">
        <f t="shared" ref="H66" si="23">IF(G66&lt;0,0,IF(D66&lt;0,0,IF(G66=0,0,(IF(D66=0,0,(D66/G66)*100)))))</f>
        <v>0</v>
      </c>
      <c r="I66" s="12">
        <f t="shared" ref="I66" si="24">D66-G66</f>
        <v>93191.23</v>
      </c>
      <c r="J66" s="85">
        <f t="shared" si="19"/>
        <v>0.1</v>
      </c>
    </row>
    <row r="67" spans="1:10" ht="27" customHeight="1" x14ac:dyDescent="0.3">
      <c r="A67" s="6">
        <v>22000000</v>
      </c>
      <c r="B67" s="33" t="s">
        <v>42</v>
      </c>
      <c r="C67" s="7">
        <f>C68+C74+C76</f>
        <v>3399300</v>
      </c>
      <c r="D67" s="7">
        <f>D68+D74+D76</f>
        <v>2130726.1100000003</v>
      </c>
      <c r="E67" s="76">
        <f t="shared" si="4"/>
        <v>62.681319977642467</v>
      </c>
      <c r="F67" s="7">
        <f t="shared" si="17"/>
        <v>-1268573.8899999997</v>
      </c>
      <c r="G67" s="7">
        <f>G68+G74+G76</f>
        <v>3069885.35</v>
      </c>
      <c r="H67" s="76">
        <f t="shared" si="20"/>
        <v>69.407351320139696</v>
      </c>
      <c r="I67" s="7">
        <f t="shared" si="18"/>
        <v>-939159.23999999976</v>
      </c>
      <c r="J67" s="85">
        <f t="shared" si="19"/>
        <v>1.6</v>
      </c>
    </row>
    <row r="68" spans="1:10" ht="23.25" x14ac:dyDescent="0.3">
      <c r="A68" s="8">
        <v>22010000</v>
      </c>
      <c r="B68" s="34" t="s">
        <v>43</v>
      </c>
      <c r="C68" s="9">
        <f>SUM(C69:C73)</f>
        <v>3205800</v>
      </c>
      <c r="D68" s="9">
        <f>SUM(D69:D73)</f>
        <v>1987316.85</v>
      </c>
      <c r="E68" s="77">
        <f t="shared" si="4"/>
        <v>61.991292345124464</v>
      </c>
      <c r="F68" s="9">
        <f t="shared" si="17"/>
        <v>-1218483.1499999999</v>
      </c>
      <c r="G68" s="9">
        <f>SUM(G69:G73)</f>
        <v>2877087.71</v>
      </c>
      <c r="H68" s="77">
        <f t="shared" si="20"/>
        <v>69.073905640506183</v>
      </c>
      <c r="I68" s="9">
        <f t="shared" si="18"/>
        <v>-889770.85999999987</v>
      </c>
      <c r="J68" s="85">
        <f t="shared" si="19"/>
        <v>1.5</v>
      </c>
    </row>
    <row r="69" spans="1:10" ht="69.75" x14ac:dyDescent="0.3">
      <c r="A69" s="10">
        <v>22010200</v>
      </c>
      <c r="B69" s="60" t="s">
        <v>142</v>
      </c>
      <c r="C69" s="11">
        <v>500</v>
      </c>
      <c r="D69" s="11">
        <v>0</v>
      </c>
      <c r="E69" s="75">
        <f>IF(C69=0,0,D69/C69*100)</f>
        <v>0</v>
      </c>
      <c r="F69" s="12">
        <f>D69-C69</f>
        <v>-500</v>
      </c>
      <c r="G69" s="11">
        <v>0</v>
      </c>
      <c r="H69" s="75">
        <f t="shared" ref="H69" si="25">IF(G69&lt;0,0,IF(D69&lt;0,0,IF(G69=0,0,(IF(D69=0,0,(D69/G69)*100)))))</f>
        <v>0</v>
      </c>
      <c r="I69" s="12">
        <f>D69-G69</f>
        <v>0</v>
      </c>
      <c r="J69" s="85">
        <f t="shared" si="19"/>
        <v>0</v>
      </c>
    </row>
    <row r="70" spans="1:10" ht="46.5" x14ac:dyDescent="0.3">
      <c r="A70" s="10">
        <v>22010300</v>
      </c>
      <c r="B70" s="60" t="s">
        <v>97</v>
      </c>
      <c r="C70" s="11">
        <v>74000</v>
      </c>
      <c r="D70" s="11">
        <v>42300</v>
      </c>
      <c r="E70" s="75">
        <f>IF(C70=0,0,D70/C70*100)</f>
        <v>57.162162162162168</v>
      </c>
      <c r="F70" s="12">
        <f>D70-C70</f>
        <v>-31700</v>
      </c>
      <c r="G70" s="11">
        <v>69320</v>
      </c>
      <c r="H70" s="75">
        <f t="shared" si="20"/>
        <v>61.021350259665319</v>
      </c>
      <c r="I70" s="12">
        <f>D70-G70</f>
        <v>-27020</v>
      </c>
      <c r="J70" s="85">
        <f t="shared" si="19"/>
        <v>0</v>
      </c>
    </row>
    <row r="71" spans="1:10" ht="23.25" x14ac:dyDescent="0.3">
      <c r="A71" s="10">
        <v>22012500</v>
      </c>
      <c r="B71" s="60" t="s">
        <v>44</v>
      </c>
      <c r="C71" s="11">
        <v>2932200</v>
      </c>
      <c r="D71" s="11">
        <v>1803106.85</v>
      </c>
      <c r="E71" s="75">
        <f t="shared" si="4"/>
        <v>61.493310483595941</v>
      </c>
      <c r="F71" s="12">
        <f t="shared" si="17"/>
        <v>-1129093.1499999999</v>
      </c>
      <c r="G71" s="11">
        <v>2619308.73</v>
      </c>
      <c r="H71" s="75">
        <f t="shared" si="20"/>
        <v>68.839034870089563</v>
      </c>
      <c r="I71" s="12">
        <f t="shared" si="18"/>
        <v>-816201.87999999989</v>
      </c>
      <c r="J71" s="85">
        <f t="shared" si="19"/>
        <v>1.4</v>
      </c>
    </row>
    <row r="72" spans="1:10" ht="46.5" x14ac:dyDescent="0.3">
      <c r="A72" s="10">
        <v>22012600</v>
      </c>
      <c r="B72" s="60" t="s">
        <v>98</v>
      </c>
      <c r="C72" s="11">
        <v>184800</v>
      </c>
      <c r="D72" s="11">
        <v>120070</v>
      </c>
      <c r="E72" s="75">
        <f>IF(C72=0,0,D72/C72*100)</f>
        <v>64.972943722943725</v>
      </c>
      <c r="F72" s="12">
        <f>D72-C72</f>
        <v>-64730</v>
      </c>
      <c r="G72" s="11">
        <v>172138.98</v>
      </c>
      <c r="H72" s="75">
        <f t="shared" si="20"/>
        <v>69.751778475740934</v>
      </c>
      <c r="I72" s="12">
        <f>D72-G72</f>
        <v>-52068.98000000001</v>
      </c>
      <c r="J72" s="85">
        <f t="shared" si="19"/>
        <v>0.1</v>
      </c>
    </row>
    <row r="73" spans="1:10" ht="93" customHeight="1" x14ac:dyDescent="0.3">
      <c r="A73" s="10">
        <v>22012900</v>
      </c>
      <c r="B73" s="60" t="s">
        <v>102</v>
      </c>
      <c r="C73" s="11">
        <v>14300</v>
      </c>
      <c r="D73" s="11">
        <v>21840</v>
      </c>
      <c r="E73" s="75">
        <f>IF(C73=0,0,D73/C73*100)</f>
        <v>152.72727272727275</v>
      </c>
      <c r="F73" s="12">
        <f>D73-C73</f>
        <v>7540</v>
      </c>
      <c r="G73" s="11">
        <v>16320</v>
      </c>
      <c r="H73" s="75">
        <f t="shared" si="20"/>
        <v>133.8235294117647</v>
      </c>
      <c r="I73" s="12">
        <f>D73-G73</f>
        <v>5520</v>
      </c>
      <c r="J73" s="85">
        <f t="shared" si="19"/>
        <v>0</v>
      </c>
    </row>
    <row r="74" spans="1:10" ht="46.5" x14ac:dyDescent="0.3">
      <c r="A74" s="8">
        <v>22080000</v>
      </c>
      <c r="B74" s="34" t="s">
        <v>45</v>
      </c>
      <c r="C74" s="9">
        <f>C75</f>
        <v>59100</v>
      </c>
      <c r="D74" s="9">
        <f>D75</f>
        <v>82949.320000000007</v>
      </c>
      <c r="E74" s="77">
        <f t="shared" si="4"/>
        <v>140.35417935702202</v>
      </c>
      <c r="F74" s="9">
        <f t="shared" si="17"/>
        <v>23849.320000000007</v>
      </c>
      <c r="G74" s="9">
        <f>G75</f>
        <v>57407.02</v>
      </c>
      <c r="H74" s="77">
        <f t="shared" si="20"/>
        <v>144.49333896795201</v>
      </c>
      <c r="I74" s="9">
        <f t="shared" si="18"/>
        <v>25542.30000000001</v>
      </c>
      <c r="J74" s="85">
        <f t="shared" si="19"/>
        <v>0.1</v>
      </c>
    </row>
    <row r="75" spans="1:10" ht="46.5" x14ac:dyDescent="0.3">
      <c r="A75" s="10">
        <v>22080400</v>
      </c>
      <c r="B75" s="35" t="s">
        <v>46</v>
      </c>
      <c r="C75" s="11">
        <v>59100</v>
      </c>
      <c r="D75" s="11">
        <v>82949.320000000007</v>
      </c>
      <c r="E75" s="75">
        <f t="shared" si="4"/>
        <v>140.35417935702202</v>
      </c>
      <c r="F75" s="12">
        <f t="shared" si="17"/>
        <v>23849.320000000007</v>
      </c>
      <c r="G75" s="11">
        <v>57407.02</v>
      </c>
      <c r="H75" s="75">
        <f t="shared" si="20"/>
        <v>144.49333896795201</v>
      </c>
      <c r="I75" s="12">
        <f t="shared" si="18"/>
        <v>25542.30000000001</v>
      </c>
      <c r="J75" s="85">
        <f t="shared" si="19"/>
        <v>0.1</v>
      </c>
    </row>
    <row r="76" spans="1:10" ht="23.25" x14ac:dyDescent="0.3">
      <c r="A76" s="8">
        <v>22090000</v>
      </c>
      <c r="B76" s="34" t="s">
        <v>47</v>
      </c>
      <c r="C76" s="9">
        <f>SUM(C77:C79)</f>
        <v>134400</v>
      </c>
      <c r="D76" s="9">
        <f>SUM(D77:D79)</f>
        <v>60459.94</v>
      </c>
      <c r="E76" s="77">
        <f t="shared" si="4"/>
        <v>44.985074404761903</v>
      </c>
      <c r="F76" s="9">
        <f t="shared" si="17"/>
        <v>-73940.06</v>
      </c>
      <c r="G76" s="9">
        <f>SUM(G77:G79)</f>
        <v>135390.62</v>
      </c>
      <c r="H76" s="77">
        <f t="shared" si="20"/>
        <v>44.655929635302655</v>
      </c>
      <c r="I76" s="9">
        <f t="shared" si="18"/>
        <v>-74930.679999999993</v>
      </c>
      <c r="J76" s="85">
        <f t="shared" si="19"/>
        <v>0</v>
      </c>
    </row>
    <row r="77" spans="1:10" ht="46.5" x14ac:dyDescent="0.3">
      <c r="A77" s="10">
        <v>22090100</v>
      </c>
      <c r="B77" s="35" t="s">
        <v>85</v>
      </c>
      <c r="C77" s="11">
        <v>130800</v>
      </c>
      <c r="D77" s="11">
        <v>58419.94</v>
      </c>
      <c r="E77" s="75">
        <f t="shared" si="4"/>
        <v>44.663562691131496</v>
      </c>
      <c r="F77" s="12">
        <f t="shared" si="17"/>
        <v>-72380.06</v>
      </c>
      <c r="G77" s="11">
        <v>131922.62</v>
      </c>
      <c r="H77" s="75">
        <f t="shared" si="20"/>
        <v>44.283489821533259</v>
      </c>
      <c r="I77" s="12">
        <f t="shared" si="18"/>
        <v>-73502.679999999993</v>
      </c>
      <c r="J77" s="85">
        <f t="shared" si="19"/>
        <v>0</v>
      </c>
    </row>
    <row r="78" spans="1:10" ht="23.25" x14ac:dyDescent="0.3">
      <c r="A78" s="10">
        <v>22090200</v>
      </c>
      <c r="B78" s="35" t="s">
        <v>48</v>
      </c>
      <c r="C78" s="11"/>
      <c r="D78" s="11"/>
      <c r="E78" s="75">
        <f t="shared" si="4"/>
        <v>0</v>
      </c>
      <c r="F78" s="12">
        <f t="shared" si="17"/>
        <v>0</v>
      </c>
      <c r="G78" s="11"/>
      <c r="H78" s="75">
        <f t="shared" si="20"/>
        <v>0</v>
      </c>
      <c r="I78" s="12">
        <f t="shared" si="18"/>
        <v>0</v>
      </c>
      <c r="J78" s="85">
        <f t="shared" si="19"/>
        <v>0</v>
      </c>
    </row>
    <row r="79" spans="1:10" ht="46.5" x14ac:dyDescent="0.3">
      <c r="A79" s="10">
        <v>22090400</v>
      </c>
      <c r="B79" s="35" t="s">
        <v>82</v>
      </c>
      <c r="C79" s="11">
        <v>3600</v>
      </c>
      <c r="D79" s="11">
        <v>2040</v>
      </c>
      <c r="E79" s="75">
        <f t="shared" si="4"/>
        <v>56.666666666666664</v>
      </c>
      <c r="F79" s="12">
        <f t="shared" si="17"/>
        <v>-1560</v>
      </c>
      <c r="G79" s="11">
        <v>3468</v>
      </c>
      <c r="H79" s="75">
        <f t="shared" si="20"/>
        <v>58.82352941176471</v>
      </c>
      <c r="I79" s="12">
        <f t="shared" si="18"/>
        <v>-1428</v>
      </c>
      <c r="J79" s="85">
        <f t="shared" si="19"/>
        <v>0</v>
      </c>
    </row>
    <row r="80" spans="1:10" ht="22.5" x14ac:dyDescent="0.3">
      <c r="A80" s="6">
        <v>24000000</v>
      </c>
      <c r="B80" s="33" t="s">
        <v>49</v>
      </c>
      <c r="C80" s="7">
        <f>C81</f>
        <v>500</v>
      </c>
      <c r="D80" s="7">
        <f>D81</f>
        <v>321162.96000000002</v>
      </c>
      <c r="E80" s="76">
        <f t="shared" si="4"/>
        <v>64232.591999999997</v>
      </c>
      <c r="F80" s="7">
        <f t="shared" si="17"/>
        <v>320662.96000000002</v>
      </c>
      <c r="G80" s="7">
        <f>G81</f>
        <v>13517.7</v>
      </c>
      <c r="H80" s="76">
        <f t="shared" si="20"/>
        <v>2375.8698595175215</v>
      </c>
      <c r="I80" s="7">
        <f t="shared" si="18"/>
        <v>307645.26</v>
      </c>
      <c r="J80" s="85">
        <f t="shared" si="19"/>
        <v>0.2</v>
      </c>
    </row>
    <row r="81" spans="1:10" ht="23.25" x14ac:dyDescent="0.3">
      <c r="A81" s="8">
        <v>24060000</v>
      </c>
      <c r="B81" s="34" t="s">
        <v>40</v>
      </c>
      <c r="C81" s="9">
        <f>SUM(C82:C83)</f>
        <v>500</v>
      </c>
      <c r="D81" s="9">
        <f>SUM(D82:D83)</f>
        <v>321162.96000000002</v>
      </c>
      <c r="E81" s="77">
        <f t="shared" si="4"/>
        <v>64232.591999999997</v>
      </c>
      <c r="F81" s="9">
        <f t="shared" si="17"/>
        <v>320662.96000000002</v>
      </c>
      <c r="G81" s="9">
        <f>SUM(G82:G83)</f>
        <v>13517.7</v>
      </c>
      <c r="H81" s="77">
        <f t="shared" si="20"/>
        <v>2375.8698595175215</v>
      </c>
      <c r="I81" s="9">
        <f t="shared" si="18"/>
        <v>307645.26</v>
      </c>
      <c r="J81" s="85">
        <f t="shared" si="19"/>
        <v>0.2</v>
      </c>
    </row>
    <row r="82" spans="1:10" ht="23.25" x14ac:dyDescent="0.3">
      <c r="A82" s="10">
        <v>24060300</v>
      </c>
      <c r="B82" s="35" t="s">
        <v>40</v>
      </c>
      <c r="C82" s="11">
        <v>500</v>
      </c>
      <c r="D82" s="11">
        <v>321162.96000000002</v>
      </c>
      <c r="E82" s="75">
        <f t="shared" si="4"/>
        <v>64232.591999999997</v>
      </c>
      <c r="F82" s="12">
        <f t="shared" ref="F82:F97" si="26">D82-C82</f>
        <v>320662.96000000002</v>
      </c>
      <c r="G82" s="11">
        <v>6973.84</v>
      </c>
      <c r="H82" s="75">
        <f t="shared" si="20"/>
        <v>4605.2527732210665</v>
      </c>
      <c r="I82" s="12">
        <f>D82-G82</f>
        <v>314189.12</v>
      </c>
      <c r="J82" s="85">
        <f t="shared" si="19"/>
        <v>0.2</v>
      </c>
    </row>
    <row r="83" spans="1:10" ht="144" customHeight="1" x14ac:dyDescent="0.3">
      <c r="A83" s="10">
        <v>24062200</v>
      </c>
      <c r="B83" s="35" t="s">
        <v>134</v>
      </c>
      <c r="C83" s="11">
        <v>0</v>
      </c>
      <c r="D83" s="11">
        <v>0</v>
      </c>
      <c r="E83" s="75">
        <f t="shared" ref="E83" si="27">IF(C83=0,0,D83/C83*100)</f>
        <v>0</v>
      </c>
      <c r="F83" s="12">
        <f t="shared" ref="F83" si="28">D83-C83</f>
        <v>0</v>
      </c>
      <c r="G83" s="11">
        <v>6543.86</v>
      </c>
      <c r="H83" s="75">
        <f t="shared" ref="H83" si="29">IF(G83&lt;0,0,IF(D83&lt;0,0,IF(G83=0,0,(IF(D83=0,0,(D83/G83)*100)))))</f>
        <v>0</v>
      </c>
      <c r="I83" s="12">
        <f>D83-G83</f>
        <v>-6543.86</v>
      </c>
      <c r="J83" s="85">
        <f t="shared" si="19"/>
        <v>0</v>
      </c>
    </row>
    <row r="84" spans="1:10" ht="22.5" x14ac:dyDescent="0.3">
      <c r="A84" s="63">
        <v>30000000</v>
      </c>
      <c r="B84" s="63" t="s">
        <v>69</v>
      </c>
      <c r="C84" s="64">
        <f t="shared" ref="C84:D86" si="30">C85</f>
        <v>0</v>
      </c>
      <c r="D84" s="64">
        <f t="shared" si="30"/>
        <v>5000</v>
      </c>
      <c r="E84" s="74">
        <f>IF(C84=0,0,D84/C84*100)</f>
        <v>0</v>
      </c>
      <c r="F84" s="5">
        <f t="shared" si="26"/>
        <v>5000</v>
      </c>
      <c r="G84" s="64">
        <f>G85</f>
        <v>0</v>
      </c>
      <c r="H84" s="74">
        <f t="shared" si="20"/>
        <v>0</v>
      </c>
      <c r="I84" s="5">
        <f>G84-F84</f>
        <v>-5000</v>
      </c>
      <c r="J84" s="85"/>
    </row>
    <row r="85" spans="1:10" ht="22.5" x14ac:dyDescent="0.3">
      <c r="A85" s="65">
        <v>31000000</v>
      </c>
      <c r="B85" s="66" t="s">
        <v>83</v>
      </c>
      <c r="C85" s="67">
        <f t="shared" si="30"/>
        <v>0</v>
      </c>
      <c r="D85" s="67">
        <f t="shared" si="30"/>
        <v>5000</v>
      </c>
      <c r="E85" s="76">
        <f>IF(C85=0,0,D85/C85*100)</f>
        <v>0</v>
      </c>
      <c r="F85" s="7">
        <f t="shared" si="26"/>
        <v>5000</v>
      </c>
      <c r="G85" s="67">
        <f>G86</f>
        <v>0</v>
      </c>
      <c r="H85" s="76">
        <f t="shared" si="20"/>
        <v>0</v>
      </c>
      <c r="I85" s="7">
        <f>G85-F85</f>
        <v>-5000</v>
      </c>
      <c r="J85" s="85"/>
    </row>
    <row r="86" spans="1:10" ht="60.75" x14ac:dyDescent="0.3">
      <c r="A86" s="68">
        <v>31010000</v>
      </c>
      <c r="B86" s="69" t="s">
        <v>104</v>
      </c>
      <c r="C86" s="70">
        <f t="shared" si="30"/>
        <v>0</v>
      </c>
      <c r="D86" s="70">
        <f t="shared" si="30"/>
        <v>5000</v>
      </c>
      <c r="E86" s="77">
        <f>IF(C86=0,0,D86/C86*100)</f>
        <v>0</v>
      </c>
      <c r="F86" s="9">
        <f t="shared" si="26"/>
        <v>5000</v>
      </c>
      <c r="G86" s="70">
        <f>G87</f>
        <v>0</v>
      </c>
      <c r="H86" s="77">
        <f t="shared" si="20"/>
        <v>0</v>
      </c>
      <c r="I86" s="9">
        <f>G86-F86</f>
        <v>-5000</v>
      </c>
      <c r="J86" s="85"/>
    </row>
    <row r="87" spans="1:10" ht="60.75" x14ac:dyDescent="0.3">
      <c r="A87" s="71">
        <v>31010200</v>
      </c>
      <c r="B87" s="72" t="s">
        <v>105</v>
      </c>
      <c r="C87" s="73">
        <v>0</v>
      </c>
      <c r="D87" s="11">
        <v>5000</v>
      </c>
      <c r="E87" s="75">
        <f>IF(C87=0,0,D87/C87*100)</f>
        <v>0</v>
      </c>
      <c r="F87" s="12">
        <f t="shared" si="26"/>
        <v>5000</v>
      </c>
      <c r="G87" s="11">
        <v>0</v>
      </c>
      <c r="H87" s="75">
        <f t="shared" si="20"/>
        <v>0</v>
      </c>
      <c r="I87" s="12">
        <f>G87-F87</f>
        <v>-5000</v>
      </c>
      <c r="J87" s="85"/>
    </row>
    <row r="88" spans="1:10" ht="22.5" x14ac:dyDescent="0.3">
      <c r="A88" s="4">
        <v>40000000</v>
      </c>
      <c r="B88" s="32" t="s">
        <v>50</v>
      </c>
      <c r="C88" s="5">
        <f>C89</f>
        <v>120753939</v>
      </c>
      <c r="D88" s="5">
        <f>D89</f>
        <v>79102475</v>
      </c>
      <c r="E88" s="74">
        <f t="shared" si="4"/>
        <v>65.507159149483314</v>
      </c>
      <c r="F88" s="5">
        <f t="shared" si="26"/>
        <v>-41651464</v>
      </c>
      <c r="G88" s="5">
        <f>G89</f>
        <v>119544070.51000001</v>
      </c>
      <c r="H88" s="74">
        <f t="shared" si="20"/>
        <v>66.170136806060142</v>
      </c>
      <c r="I88" s="5">
        <f t="shared" ref="I88:I97" si="31">D88-G88</f>
        <v>-40441595.510000005</v>
      </c>
      <c r="J88" s="85"/>
    </row>
    <row r="89" spans="1:10" ht="22.5" x14ac:dyDescent="0.3">
      <c r="A89" s="6">
        <v>41000000</v>
      </c>
      <c r="B89" s="33" t="s">
        <v>51</v>
      </c>
      <c r="C89" s="7">
        <f>C90+C92+C98+C100</f>
        <v>120753939</v>
      </c>
      <c r="D89" s="7">
        <f>D90+D92+D98+D100</f>
        <v>79102475</v>
      </c>
      <c r="E89" s="76">
        <f t="shared" si="4"/>
        <v>65.507159149483314</v>
      </c>
      <c r="F89" s="7">
        <f t="shared" si="26"/>
        <v>-41651464</v>
      </c>
      <c r="G89" s="7">
        <f>G90+G92+G98+G100</f>
        <v>119544070.51000001</v>
      </c>
      <c r="H89" s="76">
        <f t="shared" si="20"/>
        <v>66.170136806060142</v>
      </c>
      <c r="I89" s="7">
        <f t="shared" si="31"/>
        <v>-40441595.510000005</v>
      </c>
      <c r="J89" s="85"/>
    </row>
    <row r="90" spans="1:10" ht="23.25" x14ac:dyDescent="0.3">
      <c r="A90" s="8">
        <v>41020000</v>
      </c>
      <c r="B90" s="34" t="s">
        <v>52</v>
      </c>
      <c r="C90" s="9">
        <f>SUM(C91:C91)</f>
        <v>4477200</v>
      </c>
      <c r="D90" s="9">
        <f>SUM(D91:D91)</f>
        <v>4477200</v>
      </c>
      <c r="E90" s="77">
        <f t="shared" si="4"/>
        <v>100</v>
      </c>
      <c r="F90" s="9">
        <f t="shared" si="26"/>
        <v>0</v>
      </c>
      <c r="G90" s="9">
        <f>SUM(G91:G91)</f>
        <v>4467000</v>
      </c>
      <c r="H90" s="77">
        <f t="shared" si="20"/>
        <v>100.22834116856951</v>
      </c>
      <c r="I90" s="9">
        <f t="shared" si="31"/>
        <v>10200</v>
      </c>
      <c r="J90" s="85"/>
    </row>
    <row r="91" spans="1:10" ht="23.25" x14ac:dyDescent="0.3">
      <c r="A91" s="10">
        <v>41020100</v>
      </c>
      <c r="B91" s="35" t="s">
        <v>53</v>
      </c>
      <c r="C91" s="11">
        <v>4477200</v>
      </c>
      <c r="D91" s="11">
        <v>4477200</v>
      </c>
      <c r="E91" s="75">
        <f t="shared" si="4"/>
        <v>100</v>
      </c>
      <c r="F91" s="12">
        <f t="shared" si="26"/>
        <v>0</v>
      </c>
      <c r="G91" s="11">
        <v>4467000</v>
      </c>
      <c r="H91" s="75">
        <f t="shared" si="20"/>
        <v>100.22834116856951</v>
      </c>
      <c r="I91" s="12">
        <f t="shared" si="31"/>
        <v>10200</v>
      </c>
      <c r="J91" s="85"/>
    </row>
    <row r="92" spans="1:10" ht="23.25" x14ac:dyDescent="0.3">
      <c r="A92" s="8">
        <v>41030000</v>
      </c>
      <c r="B92" s="34" t="s">
        <v>54</v>
      </c>
      <c r="C92" s="9">
        <f>SUM(C93:C97)</f>
        <v>67529500</v>
      </c>
      <c r="D92" s="9">
        <f>SUM(D93:D97)</f>
        <v>67529500</v>
      </c>
      <c r="E92" s="77">
        <f t="shared" ref="E92:E100" si="32">IF(C92=0,0,D92/C92*100)</f>
        <v>100</v>
      </c>
      <c r="F92" s="9">
        <f t="shared" si="26"/>
        <v>0</v>
      </c>
      <c r="G92" s="9">
        <f>SUM(G93:G97)</f>
        <v>63313500</v>
      </c>
      <c r="H92" s="77">
        <f t="shared" si="20"/>
        <v>106.65892740094924</v>
      </c>
      <c r="I92" s="9">
        <f t="shared" si="31"/>
        <v>4216000</v>
      </c>
      <c r="J92" s="85"/>
    </row>
    <row r="93" spans="1:10" ht="69.75" hidden="1" x14ac:dyDescent="0.3">
      <c r="A93" s="10">
        <v>41031100</v>
      </c>
      <c r="B93" s="35" t="s">
        <v>148</v>
      </c>
      <c r="C93" s="11"/>
      <c r="D93" s="11"/>
      <c r="E93" s="75">
        <f t="shared" si="32"/>
        <v>0</v>
      </c>
      <c r="F93" s="12">
        <f t="shared" si="26"/>
        <v>0</v>
      </c>
      <c r="G93" s="11"/>
      <c r="H93" s="75">
        <f t="shared" si="20"/>
        <v>0</v>
      </c>
      <c r="I93" s="12">
        <f t="shared" si="31"/>
        <v>0</v>
      </c>
      <c r="J93" s="85"/>
    </row>
    <row r="94" spans="1:10" ht="46.5" x14ac:dyDescent="0.3">
      <c r="A94" s="10">
        <v>41033200</v>
      </c>
      <c r="B94" s="35" t="s">
        <v>135</v>
      </c>
      <c r="C94" s="11">
        <v>0</v>
      </c>
      <c r="D94" s="11">
        <v>0</v>
      </c>
      <c r="E94" s="75">
        <f t="shared" ref="E94" si="33">IF(C94=0,0,D94/C94*100)</f>
        <v>0</v>
      </c>
      <c r="F94" s="12">
        <f t="shared" ref="F94" si="34">D94-C94</f>
        <v>0</v>
      </c>
      <c r="G94" s="11">
        <v>696000</v>
      </c>
      <c r="H94" s="75">
        <f t="shared" ref="H94" si="35">IF(G94&lt;0,0,IF(D94&lt;0,0,IF(G94=0,0,(IF(D94=0,0,(D94/G94)*100)))))</f>
        <v>0</v>
      </c>
      <c r="I94" s="12">
        <f t="shared" ref="I94" si="36">D94-G94</f>
        <v>-696000</v>
      </c>
      <c r="J94" s="85"/>
    </row>
    <row r="95" spans="1:10" ht="23.25" x14ac:dyDescent="0.3">
      <c r="A95" s="10">
        <v>41033900</v>
      </c>
      <c r="B95" s="35" t="s">
        <v>55</v>
      </c>
      <c r="C95" s="11">
        <v>59710100</v>
      </c>
      <c r="D95" s="11">
        <v>59710100</v>
      </c>
      <c r="E95" s="75">
        <f t="shared" si="32"/>
        <v>100</v>
      </c>
      <c r="F95" s="12">
        <f t="shared" si="26"/>
        <v>0</v>
      </c>
      <c r="G95" s="11">
        <v>48600200</v>
      </c>
      <c r="H95" s="75">
        <f t="shared" si="20"/>
        <v>122.85978247003099</v>
      </c>
      <c r="I95" s="12">
        <f t="shared" si="31"/>
        <v>11109900</v>
      </c>
      <c r="J95" s="85"/>
    </row>
    <row r="96" spans="1:10" ht="23.25" x14ac:dyDescent="0.3">
      <c r="A96" s="10">
        <v>41034200</v>
      </c>
      <c r="B96" s="35" t="s">
        <v>56</v>
      </c>
      <c r="C96" s="11">
        <v>7819400</v>
      </c>
      <c r="D96" s="11">
        <v>7819400</v>
      </c>
      <c r="E96" s="75">
        <f t="shared" si="32"/>
        <v>100</v>
      </c>
      <c r="F96" s="12">
        <f t="shared" si="26"/>
        <v>0</v>
      </c>
      <c r="G96" s="11">
        <v>14017300</v>
      </c>
      <c r="H96" s="75">
        <f t="shared" si="20"/>
        <v>55.78392415087071</v>
      </c>
      <c r="I96" s="12">
        <f t="shared" si="31"/>
        <v>-6197900</v>
      </c>
      <c r="J96" s="85"/>
    </row>
    <row r="97" spans="1:10" ht="46.5" hidden="1" x14ac:dyDescent="0.3">
      <c r="A97" s="10">
        <v>41034500</v>
      </c>
      <c r="B97" s="35" t="s">
        <v>143</v>
      </c>
      <c r="C97" s="11"/>
      <c r="D97" s="11"/>
      <c r="E97" s="75">
        <f t="shared" si="32"/>
        <v>0</v>
      </c>
      <c r="F97" s="12">
        <f t="shared" si="26"/>
        <v>0</v>
      </c>
      <c r="G97" s="11"/>
      <c r="H97" s="75">
        <f t="shared" si="20"/>
        <v>0</v>
      </c>
      <c r="I97" s="12">
        <f t="shared" si="31"/>
        <v>0</v>
      </c>
      <c r="J97" s="85"/>
    </row>
    <row r="98" spans="1:10" ht="23.25" x14ac:dyDescent="0.3">
      <c r="A98" s="8">
        <v>41040000</v>
      </c>
      <c r="B98" s="34" t="s">
        <v>126</v>
      </c>
      <c r="C98" s="9">
        <f>SUM(C99:C99)</f>
        <v>2998380</v>
      </c>
      <c r="D98" s="9">
        <f>SUM(D99:D99)</f>
        <v>2998380</v>
      </c>
      <c r="E98" s="77">
        <f t="shared" si="32"/>
        <v>100</v>
      </c>
      <c r="F98" s="9">
        <f>D98-C98</f>
        <v>0</v>
      </c>
      <c r="G98" s="9">
        <f>SUM(G99:G99)</f>
        <v>2995896</v>
      </c>
      <c r="H98" s="77">
        <f>IF(G98&lt;0,0,IF(D98&lt;0,0,IF(G98=0,0,(IF(D98=0,0,(D98/G98)*100)))))</f>
        <v>100.08291342556616</v>
      </c>
      <c r="I98" s="9">
        <f>D98-G98</f>
        <v>2484</v>
      </c>
      <c r="J98" s="85"/>
    </row>
    <row r="99" spans="1:10" ht="69.75" x14ac:dyDescent="0.3">
      <c r="A99" s="10">
        <v>41040200</v>
      </c>
      <c r="B99" s="35" t="s">
        <v>127</v>
      </c>
      <c r="C99" s="11">
        <v>2998380</v>
      </c>
      <c r="D99" s="11">
        <v>2998380</v>
      </c>
      <c r="E99" s="75">
        <f t="shared" si="32"/>
        <v>100</v>
      </c>
      <c r="F99" s="12">
        <f>D99-C99</f>
        <v>0</v>
      </c>
      <c r="G99" s="11">
        <v>2995896</v>
      </c>
      <c r="H99" s="75">
        <f>IF(G99&lt;0,0,IF(D99&lt;0,0,IF(G99=0,0,(IF(D99=0,0,(D99/G99)*100)))))</f>
        <v>100.08291342556616</v>
      </c>
      <c r="I99" s="12">
        <f>D99-G99</f>
        <v>2484</v>
      </c>
      <c r="J99" s="85"/>
    </row>
    <row r="100" spans="1:10" ht="23.25" x14ac:dyDescent="0.3">
      <c r="A100" s="8">
        <v>41050000</v>
      </c>
      <c r="B100" s="34" t="s">
        <v>128</v>
      </c>
      <c r="C100" s="9">
        <f>SUM(C101:C116)</f>
        <v>45748859</v>
      </c>
      <c r="D100" s="9">
        <f>SUM(D101:D116)</f>
        <v>4097395</v>
      </c>
      <c r="E100" s="77">
        <f t="shared" si="32"/>
        <v>8.9562780134035691</v>
      </c>
      <c r="F100" s="9">
        <f>D100-C100</f>
        <v>-41651464</v>
      </c>
      <c r="G100" s="9">
        <f>SUM(G101:G116)</f>
        <v>48767674.510000005</v>
      </c>
      <c r="H100" s="77">
        <f>IF(G100&lt;0,0,IF(D100&lt;0,0,IF(G100=0,0,(IF(D100=0,0,(D100/G100)*100)))))</f>
        <v>8.401866689706134</v>
      </c>
      <c r="I100" s="9">
        <f>D100-G100</f>
        <v>-44670279.510000005</v>
      </c>
      <c r="J100" s="85"/>
    </row>
    <row r="101" spans="1:10" ht="139.5" x14ac:dyDescent="0.3">
      <c r="A101" s="10">
        <v>41050100</v>
      </c>
      <c r="B101" s="35" t="s">
        <v>119</v>
      </c>
      <c r="C101" s="11"/>
      <c r="D101" s="11"/>
      <c r="E101" s="75">
        <f t="shared" ref="E101:E115" si="37">IF(C101=0,0,D101/C101*100)</f>
        <v>0</v>
      </c>
      <c r="F101" s="12">
        <f t="shared" ref="F101:F115" si="38">D101-C101</f>
        <v>0</v>
      </c>
      <c r="G101" s="11">
        <v>19368769.420000002</v>
      </c>
      <c r="H101" s="75">
        <f t="shared" ref="H101:H115" si="39">IF(G101&lt;0,0,IF(D101&lt;0,0,IF(G101=0,0,(IF(D101=0,0,(D101/G101)*100)))))</f>
        <v>0</v>
      </c>
      <c r="I101" s="12">
        <f t="shared" ref="I101:I115" si="40">D101-G101</f>
        <v>-19368769.420000002</v>
      </c>
      <c r="J101" s="85"/>
    </row>
    <row r="102" spans="1:10" ht="69.75" x14ac:dyDescent="0.3">
      <c r="A102" s="10">
        <v>41050200</v>
      </c>
      <c r="B102" s="35" t="s">
        <v>120</v>
      </c>
      <c r="C102" s="11"/>
      <c r="D102" s="11"/>
      <c r="E102" s="75">
        <f t="shared" si="37"/>
        <v>0</v>
      </c>
      <c r="F102" s="12">
        <f t="shared" si="38"/>
        <v>0</v>
      </c>
      <c r="G102" s="11">
        <v>2530</v>
      </c>
      <c r="H102" s="75">
        <f t="shared" si="39"/>
        <v>0</v>
      </c>
      <c r="I102" s="12">
        <f t="shared" si="40"/>
        <v>-2530</v>
      </c>
      <c r="J102" s="85"/>
    </row>
    <row r="103" spans="1:10" ht="191.25" customHeight="1" x14ac:dyDescent="0.3">
      <c r="A103" s="10">
        <v>41050300</v>
      </c>
      <c r="B103" s="35" t="s">
        <v>118</v>
      </c>
      <c r="C103" s="11"/>
      <c r="D103" s="11"/>
      <c r="E103" s="75">
        <f t="shared" si="37"/>
        <v>0</v>
      </c>
      <c r="F103" s="12">
        <f t="shared" si="38"/>
        <v>0</v>
      </c>
      <c r="G103" s="11">
        <v>24869335.460000001</v>
      </c>
      <c r="H103" s="75">
        <f t="shared" si="39"/>
        <v>0</v>
      </c>
      <c r="I103" s="12">
        <f t="shared" si="40"/>
        <v>-24869335.460000001</v>
      </c>
      <c r="J103" s="85"/>
    </row>
    <row r="104" spans="1:10" ht="279" hidden="1" x14ac:dyDescent="0.3">
      <c r="A104" s="10">
        <v>41050400</v>
      </c>
      <c r="B104" s="35" t="s">
        <v>151</v>
      </c>
      <c r="C104" s="11">
        <v>0</v>
      </c>
      <c r="D104" s="11">
        <v>0</v>
      </c>
      <c r="E104" s="75">
        <f t="shared" ref="E104" si="41">IF(C104=0,0,D104/C104*100)</f>
        <v>0</v>
      </c>
      <c r="F104" s="12">
        <f t="shared" ref="F104" si="42">D104-C104</f>
        <v>0</v>
      </c>
      <c r="G104" s="11">
        <v>0</v>
      </c>
      <c r="H104" s="75">
        <f t="shared" ref="H104" si="43">IF(G104&lt;0,0,IF(D104&lt;0,0,IF(G104=0,0,(IF(D104=0,0,(D104/G104)*100)))))</f>
        <v>0</v>
      </c>
      <c r="I104" s="12">
        <f t="shared" ref="I104" si="44">D104-G104</f>
        <v>0</v>
      </c>
      <c r="J104" s="85"/>
    </row>
    <row r="105" spans="1:10" ht="167.25" customHeight="1" x14ac:dyDescent="0.3">
      <c r="A105" s="10">
        <v>41050700</v>
      </c>
      <c r="B105" s="35" t="s">
        <v>121</v>
      </c>
      <c r="C105" s="11"/>
      <c r="D105" s="11"/>
      <c r="E105" s="75">
        <f t="shared" si="37"/>
        <v>0</v>
      </c>
      <c r="F105" s="12">
        <f t="shared" si="38"/>
        <v>0</v>
      </c>
      <c r="G105" s="11">
        <v>127494.63</v>
      </c>
      <c r="H105" s="75">
        <f t="shared" si="39"/>
        <v>0</v>
      </c>
      <c r="I105" s="12">
        <f t="shared" si="40"/>
        <v>-127494.63</v>
      </c>
      <c r="J105" s="85"/>
    </row>
    <row r="106" spans="1:10" ht="116.25" hidden="1" x14ac:dyDescent="0.3">
      <c r="A106" s="10">
        <v>41050900</v>
      </c>
      <c r="B106" s="35" t="s">
        <v>149</v>
      </c>
      <c r="C106" s="11"/>
      <c r="D106" s="11"/>
      <c r="E106" s="75">
        <f t="shared" si="37"/>
        <v>0</v>
      </c>
      <c r="F106" s="12">
        <f t="shared" si="38"/>
        <v>0</v>
      </c>
      <c r="G106" s="11"/>
      <c r="H106" s="75">
        <f t="shared" si="39"/>
        <v>0</v>
      </c>
      <c r="I106" s="12">
        <f t="shared" si="40"/>
        <v>0</v>
      </c>
      <c r="J106" s="85"/>
    </row>
    <row r="107" spans="1:10" ht="46.5" x14ac:dyDescent="0.3">
      <c r="A107" s="10">
        <v>41051000</v>
      </c>
      <c r="B107" s="35" t="s">
        <v>136</v>
      </c>
      <c r="C107" s="11">
        <v>1760624</v>
      </c>
      <c r="D107" s="11">
        <v>1351660</v>
      </c>
      <c r="E107" s="75">
        <f t="shared" ref="E107" si="45">IF(C107=0,0,D107/C107*100)</f>
        <v>76.771644598733175</v>
      </c>
      <c r="F107" s="12">
        <f t="shared" ref="F107" si="46">D107-C107</f>
        <v>-408964</v>
      </c>
      <c r="G107" s="11">
        <v>1205138</v>
      </c>
      <c r="H107" s="75">
        <f t="shared" ref="H107" si="47">IF(G107&lt;0,0,IF(D107&lt;0,0,IF(G107=0,0,(IF(D107=0,0,(D107/G107)*100)))))</f>
        <v>112.15810969366164</v>
      </c>
      <c r="I107" s="12">
        <f t="shared" ref="I107" si="48">D107-G107</f>
        <v>146522</v>
      </c>
      <c r="J107" s="85"/>
    </row>
    <row r="108" spans="1:10" ht="46.5" x14ac:dyDescent="0.3">
      <c r="A108" s="10">
        <v>41051100</v>
      </c>
      <c r="B108" s="35" t="s">
        <v>129</v>
      </c>
      <c r="C108" s="11">
        <v>1200000</v>
      </c>
      <c r="D108" s="11"/>
      <c r="E108" s="75">
        <f t="shared" si="37"/>
        <v>0</v>
      </c>
      <c r="F108" s="12">
        <f t="shared" si="38"/>
        <v>-1200000</v>
      </c>
      <c r="G108" s="11">
        <v>150123</v>
      </c>
      <c r="H108" s="75">
        <f t="shared" si="39"/>
        <v>0</v>
      </c>
      <c r="I108" s="12">
        <f t="shared" si="40"/>
        <v>-150123</v>
      </c>
      <c r="J108" s="85"/>
    </row>
    <row r="109" spans="1:10" ht="69.75" x14ac:dyDescent="0.3">
      <c r="A109" s="10">
        <v>41051200</v>
      </c>
      <c r="B109" s="35" t="s">
        <v>122</v>
      </c>
      <c r="C109" s="11">
        <v>754200</v>
      </c>
      <c r="D109" s="11">
        <v>754200</v>
      </c>
      <c r="E109" s="75">
        <f t="shared" si="37"/>
        <v>100</v>
      </c>
      <c r="F109" s="12">
        <f t="shared" si="38"/>
        <v>0</v>
      </c>
      <c r="G109" s="11">
        <v>639294</v>
      </c>
      <c r="H109" s="75">
        <f t="shared" si="39"/>
        <v>117.97388994734817</v>
      </c>
      <c r="I109" s="12">
        <f t="shared" si="40"/>
        <v>114906</v>
      </c>
      <c r="J109" s="85"/>
    </row>
    <row r="110" spans="1:10" ht="69.75" x14ac:dyDescent="0.3">
      <c r="A110" s="10">
        <v>41051400</v>
      </c>
      <c r="B110" s="35" t="s">
        <v>130</v>
      </c>
      <c r="C110" s="11">
        <v>377450</v>
      </c>
      <c r="D110" s="11">
        <v>377450</v>
      </c>
      <c r="E110" s="75">
        <f t="shared" si="37"/>
        <v>100</v>
      </c>
      <c r="F110" s="12">
        <f t="shared" si="38"/>
        <v>0</v>
      </c>
      <c r="G110" s="11">
        <v>647590</v>
      </c>
      <c r="H110" s="75">
        <f t="shared" si="39"/>
        <v>58.28533485693108</v>
      </c>
      <c r="I110" s="12">
        <f t="shared" si="40"/>
        <v>-270140</v>
      </c>
      <c r="J110" s="85"/>
    </row>
    <row r="111" spans="1:10" ht="46.5" x14ac:dyDescent="0.3">
      <c r="A111" s="10">
        <v>41051500</v>
      </c>
      <c r="B111" s="35" t="s">
        <v>123</v>
      </c>
      <c r="C111" s="11">
        <v>217200</v>
      </c>
      <c r="D111" s="11">
        <v>217200</v>
      </c>
      <c r="E111" s="75">
        <f t="shared" si="37"/>
        <v>100</v>
      </c>
      <c r="F111" s="12">
        <f t="shared" si="38"/>
        <v>0</v>
      </c>
      <c r="G111" s="11">
        <v>417880</v>
      </c>
      <c r="H111" s="75">
        <f t="shared" si="39"/>
        <v>51.976644012635212</v>
      </c>
      <c r="I111" s="12">
        <f t="shared" si="40"/>
        <v>-200680</v>
      </c>
      <c r="J111" s="85"/>
    </row>
    <row r="112" spans="1:10" ht="46.5" x14ac:dyDescent="0.3">
      <c r="A112" s="10">
        <v>41051600</v>
      </c>
      <c r="B112" s="35" t="s">
        <v>161</v>
      </c>
      <c r="C112" s="11">
        <v>42500</v>
      </c>
      <c r="D112" s="11">
        <v>0</v>
      </c>
      <c r="E112" s="75">
        <f t="shared" ref="E112" si="49">IF(C112=0,0,D112/C112*100)</f>
        <v>0</v>
      </c>
      <c r="F112" s="12">
        <f t="shared" ref="F112" si="50">D112-C112</f>
        <v>-42500</v>
      </c>
      <c r="G112" s="11">
        <v>0</v>
      </c>
      <c r="H112" s="75">
        <f t="shared" ref="H112" si="51">IF(G112&lt;0,0,IF(D112&lt;0,0,IF(G112=0,0,(IF(D112=0,0,(D112/G112)*100)))))</f>
        <v>0</v>
      </c>
      <c r="I112" s="12">
        <f t="shared" ref="I112" si="52">D112-G112</f>
        <v>0</v>
      </c>
      <c r="J112" s="85"/>
    </row>
    <row r="113" spans="1:11" ht="69.75" x14ac:dyDescent="0.3">
      <c r="A113" s="10">
        <v>41052000</v>
      </c>
      <c r="B113" s="35" t="s">
        <v>124</v>
      </c>
      <c r="C113" s="11">
        <v>0</v>
      </c>
      <c r="D113" s="11">
        <v>0</v>
      </c>
      <c r="E113" s="75">
        <f t="shared" si="37"/>
        <v>0</v>
      </c>
      <c r="F113" s="12">
        <f t="shared" si="38"/>
        <v>0</v>
      </c>
      <c r="G113" s="11">
        <v>139500</v>
      </c>
      <c r="H113" s="75">
        <f t="shared" si="39"/>
        <v>0</v>
      </c>
      <c r="I113" s="12">
        <f t="shared" si="40"/>
        <v>-139500</v>
      </c>
      <c r="J113" s="85"/>
    </row>
    <row r="114" spans="1:11" ht="69.75" x14ac:dyDescent="0.3">
      <c r="A114" s="10">
        <v>41052200</v>
      </c>
      <c r="B114" s="35" t="s">
        <v>150</v>
      </c>
      <c r="C114" s="11"/>
      <c r="D114" s="11"/>
      <c r="E114" s="75">
        <f t="shared" si="37"/>
        <v>0</v>
      </c>
      <c r="F114" s="12">
        <f t="shared" si="38"/>
        <v>0</v>
      </c>
      <c r="G114" s="11"/>
      <c r="H114" s="75">
        <f t="shared" si="39"/>
        <v>0</v>
      </c>
      <c r="I114" s="12">
        <f t="shared" si="40"/>
        <v>0</v>
      </c>
      <c r="J114" s="85"/>
    </row>
    <row r="115" spans="1:11" ht="23.25" x14ac:dyDescent="0.3">
      <c r="A115" s="10">
        <v>41053900</v>
      </c>
      <c r="B115" s="35" t="s">
        <v>125</v>
      </c>
      <c r="C115" s="11">
        <v>40708335</v>
      </c>
      <c r="D115" s="11">
        <v>708335</v>
      </c>
      <c r="E115" s="75">
        <f t="shared" si="37"/>
        <v>1.7400244937553944</v>
      </c>
      <c r="F115" s="12">
        <f t="shared" si="38"/>
        <v>-40000000</v>
      </c>
      <c r="G115" s="11">
        <v>1200020</v>
      </c>
      <c r="H115" s="75">
        <f t="shared" si="39"/>
        <v>59.026932884451924</v>
      </c>
      <c r="I115" s="12">
        <f t="shared" si="40"/>
        <v>-491685</v>
      </c>
      <c r="J115" s="85"/>
    </row>
    <row r="116" spans="1:11" ht="69.75" x14ac:dyDescent="0.3">
      <c r="A116" s="10">
        <v>41055000</v>
      </c>
      <c r="B116" s="35" t="s">
        <v>144</v>
      </c>
      <c r="C116" s="11">
        <v>688550</v>
      </c>
      <c r="D116" s="11">
        <v>688550</v>
      </c>
      <c r="E116" s="75">
        <f t="shared" ref="E116" si="53">IF(C116=0,0,D116/C116*100)</f>
        <v>100</v>
      </c>
      <c r="F116" s="12">
        <f t="shared" ref="F116" si="54">D116-C116</f>
        <v>0</v>
      </c>
      <c r="G116" s="11">
        <v>0</v>
      </c>
      <c r="H116" s="75">
        <f t="shared" ref="H116" si="55">IF(G116&lt;0,0,IF(D116&lt;0,0,IF(G116=0,0,(IF(D116=0,0,(D116/G116)*100)))))</f>
        <v>0</v>
      </c>
      <c r="I116" s="12">
        <f t="shared" ref="I116" si="56">D116-G116</f>
        <v>688550</v>
      </c>
      <c r="J116" s="85"/>
    </row>
    <row r="117" spans="1:11" ht="23.25" x14ac:dyDescent="0.35">
      <c r="A117" s="98" t="s">
        <v>62</v>
      </c>
      <c r="B117" s="99"/>
      <c r="C117" s="13">
        <f>C7+C59+C84</f>
        <v>133142700</v>
      </c>
      <c r="D117" s="13">
        <f>D7+D59+D84</f>
        <v>129327965.13</v>
      </c>
      <c r="E117" s="78">
        <f>IF(C117=0,0,D117/C117*100)</f>
        <v>97.1348524027228</v>
      </c>
      <c r="F117" s="13">
        <f>F7+F59+F84</f>
        <v>-3814734.8700000057</v>
      </c>
      <c r="G117" s="13">
        <f>G7+G59+G84</f>
        <v>131006699.47000001</v>
      </c>
      <c r="H117" s="78">
        <f t="shared" si="20"/>
        <v>98.718588937213511</v>
      </c>
      <c r="I117" s="13">
        <f>D117-G117</f>
        <v>-1678734.3400000185</v>
      </c>
      <c r="J117" s="85"/>
      <c r="K117" s="61"/>
    </row>
    <row r="118" spans="1:11" ht="23.25" x14ac:dyDescent="0.3">
      <c r="A118" s="98" t="s">
        <v>77</v>
      </c>
      <c r="B118" s="99"/>
      <c r="C118" s="13">
        <f>C117+C88</f>
        <v>253896639</v>
      </c>
      <c r="D118" s="13">
        <f>D117+D88</f>
        <v>208430440.13</v>
      </c>
      <c r="E118" s="78">
        <f>IF(C118=0,0,D118/C118*100)</f>
        <v>82.092634605533306</v>
      </c>
      <c r="F118" s="13">
        <f>D118-C118</f>
        <v>-45466198.870000005</v>
      </c>
      <c r="G118" s="13">
        <f>G117+G88</f>
        <v>250550769.98000002</v>
      </c>
      <c r="H118" s="78">
        <f t="shared" si="20"/>
        <v>83.188904247485553</v>
      </c>
      <c r="I118" s="13">
        <f>D118-G118</f>
        <v>-42120329.850000024</v>
      </c>
      <c r="J118" s="85"/>
    </row>
    <row r="119" spans="1:11" ht="27" x14ac:dyDescent="0.2">
      <c r="A119" s="93" t="s">
        <v>76</v>
      </c>
      <c r="B119" s="93"/>
      <c r="C119" s="93"/>
      <c r="D119" s="93"/>
      <c r="E119" s="93"/>
      <c r="F119" s="93"/>
      <c r="G119" s="93"/>
      <c r="H119" s="93"/>
      <c r="I119" s="93"/>
      <c r="J119" s="91" t="s">
        <v>156</v>
      </c>
    </row>
    <row r="120" spans="1:11" ht="22.5" x14ac:dyDescent="0.3">
      <c r="A120" s="4">
        <v>10000000</v>
      </c>
      <c r="B120" s="36" t="s">
        <v>1</v>
      </c>
      <c r="C120" s="14">
        <f>C121+C124+C127</f>
        <v>113300</v>
      </c>
      <c r="D120" s="14">
        <f>D121+D124+D127</f>
        <v>52855.31</v>
      </c>
      <c r="E120" s="74">
        <f t="shared" ref="E120:E140" si="57">IF(C120=0,0,D120/C120*100)</f>
        <v>46.650759046778461</v>
      </c>
      <c r="F120" s="14">
        <f t="shared" ref="F120:F140" si="58">D120-C120</f>
        <v>-60444.69</v>
      </c>
      <c r="G120" s="14">
        <f>G121+G124+G127</f>
        <v>65829.03</v>
      </c>
      <c r="H120" s="74">
        <f t="shared" si="20"/>
        <v>80.291795276339329</v>
      </c>
      <c r="I120" s="14">
        <f t="shared" ref="I120:I140" si="59">D120-G120</f>
        <v>-12973.720000000001</v>
      </c>
      <c r="J120" s="85">
        <f t="shared" ref="J120:J155" si="60">ROUND((D120/$D$155)*100,1)</f>
        <v>0.1</v>
      </c>
    </row>
    <row r="121" spans="1:11" ht="22.5" x14ac:dyDescent="0.3">
      <c r="A121" s="6">
        <v>12000000</v>
      </c>
      <c r="B121" s="37" t="s">
        <v>137</v>
      </c>
      <c r="C121" s="15">
        <f>C122</f>
        <v>0</v>
      </c>
      <c r="D121" s="15">
        <f>D122</f>
        <v>0</v>
      </c>
      <c r="E121" s="76">
        <f t="shared" ref="E121:E123" si="61">IF(C121=0,0,D121/C121*100)</f>
        <v>0</v>
      </c>
      <c r="F121" s="15">
        <f t="shared" ref="F121:F123" si="62">D121-C121</f>
        <v>0</v>
      </c>
      <c r="G121" s="15">
        <f>G122</f>
        <v>-3250</v>
      </c>
      <c r="H121" s="76">
        <f t="shared" ref="H121:H123" si="63">IF(G121&lt;0,0,IF(D121&lt;0,0,IF(G121=0,0,(IF(D121=0,0,(D121/G121)*100)))))</f>
        <v>0</v>
      </c>
      <c r="I121" s="15">
        <f t="shared" ref="I121:I123" si="64">D121-G121</f>
        <v>3250</v>
      </c>
      <c r="J121" s="85">
        <f t="shared" si="60"/>
        <v>0</v>
      </c>
    </row>
    <row r="122" spans="1:11" ht="46.5" x14ac:dyDescent="0.3">
      <c r="A122" s="8">
        <v>12020000</v>
      </c>
      <c r="B122" s="34" t="s">
        <v>138</v>
      </c>
      <c r="C122" s="9">
        <f>SUM(C123:C123)</f>
        <v>0</v>
      </c>
      <c r="D122" s="9">
        <f>SUM(D123:D123)</f>
        <v>0</v>
      </c>
      <c r="E122" s="77">
        <f t="shared" si="61"/>
        <v>0</v>
      </c>
      <c r="F122" s="9">
        <f t="shared" si="62"/>
        <v>0</v>
      </c>
      <c r="G122" s="9">
        <f>SUM(G123:G123)</f>
        <v>-3250</v>
      </c>
      <c r="H122" s="77">
        <f t="shared" si="63"/>
        <v>0</v>
      </c>
      <c r="I122" s="9">
        <f t="shared" si="64"/>
        <v>3250</v>
      </c>
      <c r="J122" s="85">
        <f t="shared" si="60"/>
        <v>0</v>
      </c>
    </row>
    <row r="123" spans="1:11" ht="46.5" x14ac:dyDescent="0.3">
      <c r="A123" s="10">
        <v>12020100</v>
      </c>
      <c r="B123" s="35" t="s">
        <v>139</v>
      </c>
      <c r="C123" s="11">
        <v>0</v>
      </c>
      <c r="D123" s="11">
        <v>0</v>
      </c>
      <c r="E123" s="75">
        <f t="shared" si="61"/>
        <v>0</v>
      </c>
      <c r="F123" s="12">
        <f t="shared" si="62"/>
        <v>0</v>
      </c>
      <c r="G123" s="19">
        <v>-3250</v>
      </c>
      <c r="H123" s="75">
        <f t="shared" si="63"/>
        <v>0</v>
      </c>
      <c r="I123" s="12">
        <f t="shared" si="64"/>
        <v>3250</v>
      </c>
      <c r="J123" s="85">
        <f t="shared" si="60"/>
        <v>0</v>
      </c>
    </row>
    <row r="124" spans="1:11" ht="22.5" hidden="1" x14ac:dyDescent="0.3">
      <c r="A124" s="6">
        <v>18000000</v>
      </c>
      <c r="B124" s="37" t="s">
        <v>12</v>
      </c>
      <c r="C124" s="15">
        <f>C125</f>
        <v>0</v>
      </c>
      <c r="D124" s="15">
        <f>D125</f>
        <v>0</v>
      </c>
      <c r="E124" s="76">
        <f t="shared" si="57"/>
        <v>0</v>
      </c>
      <c r="F124" s="15">
        <f t="shared" si="58"/>
        <v>0</v>
      </c>
      <c r="G124" s="15">
        <f>G125</f>
        <v>0</v>
      </c>
      <c r="H124" s="76">
        <f t="shared" si="20"/>
        <v>0</v>
      </c>
      <c r="I124" s="15">
        <f t="shared" si="59"/>
        <v>0</v>
      </c>
      <c r="J124" s="85">
        <f t="shared" si="60"/>
        <v>0</v>
      </c>
    </row>
    <row r="125" spans="1:11" ht="23.25" hidden="1" customHeight="1" x14ac:dyDescent="0.3">
      <c r="A125" s="8">
        <v>18040000</v>
      </c>
      <c r="B125" s="38" t="s">
        <v>27</v>
      </c>
      <c r="C125" s="17">
        <f>SUM(C126)</f>
        <v>0</v>
      </c>
      <c r="D125" s="17">
        <f>SUM(D126)</f>
        <v>0</v>
      </c>
      <c r="E125" s="77">
        <f t="shared" si="57"/>
        <v>0</v>
      </c>
      <c r="F125" s="17">
        <f t="shared" si="58"/>
        <v>0</v>
      </c>
      <c r="G125" s="17">
        <f>SUM(G126)</f>
        <v>0</v>
      </c>
      <c r="H125" s="77">
        <f t="shared" si="20"/>
        <v>0</v>
      </c>
      <c r="I125" s="17">
        <f t="shared" si="59"/>
        <v>0</v>
      </c>
      <c r="J125" s="85">
        <f t="shared" si="60"/>
        <v>0</v>
      </c>
    </row>
    <row r="126" spans="1:11" ht="69.75" hidden="1" x14ac:dyDescent="0.3">
      <c r="A126" s="10">
        <v>18041500</v>
      </c>
      <c r="B126" s="39" t="s">
        <v>63</v>
      </c>
      <c r="C126" s="19"/>
      <c r="D126" s="19"/>
      <c r="E126" s="75">
        <f t="shared" si="57"/>
        <v>0</v>
      </c>
      <c r="F126" s="16">
        <f t="shared" si="58"/>
        <v>0</v>
      </c>
      <c r="G126" s="19"/>
      <c r="H126" s="75">
        <f t="shared" si="20"/>
        <v>0</v>
      </c>
      <c r="I126" s="16">
        <f t="shared" si="59"/>
        <v>0</v>
      </c>
      <c r="J126" s="85">
        <f t="shared" si="60"/>
        <v>0</v>
      </c>
    </row>
    <row r="127" spans="1:11" ht="22.5" x14ac:dyDescent="0.3">
      <c r="A127" s="6">
        <v>19000000</v>
      </c>
      <c r="B127" s="37" t="s">
        <v>32</v>
      </c>
      <c r="C127" s="15">
        <f>C128</f>
        <v>113300</v>
      </c>
      <c r="D127" s="15">
        <f>D128</f>
        <v>52855.31</v>
      </c>
      <c r="E127" s="76">
        <f t="shared" si="57"/>
        <v>46.650759046778461</v>
      </c>
      <c r="F127" s="15">
        <f t="shared" si="58"/>
        <v>-60444.69</v>
      </c>
      <c r="G127" s="15">
        <f>G128</f>
        <v>69079.03</v>
      </c>
      <c r="H127" s="76">
        <f t="shared" si="20"/>
        <v>76.514261998178029</v>
      </c>
      <c r="I127" s="15">
        <f t="shared" si="59"/>
        <v>-16223.720000000001</v>
      </c>
      <c r="J127" s="85">
        <f t="shared" si="60"/>
        <v>0.1</v>
      </c>
    </row>
    <row r="128" spans="1:11" ht="23.25" x14ac:dyDescent="0.3">
      <c r="A128" s="8">
        <v>19010000</v>
      </c>
      <c r="B128" s="34" t="s">
        <v>33</v>
      </c>
      <c r="C128" s="9">
        <f>SUM(C129:C131)</f>
        <v>113300</v>
      </c>
      <c r="D128" s="9">
        <f>SUM(D129:D131)</f>
        <v>52855.31</v>
      </c>
      <c r="E128" s="77">
        <f t="shared" si="57"/>
        <v>46.650759046778461</v>
      </c>
      <c r="F128" s="9">
        <f t="shared" si="58"/>
        <v>-60444.69</v>
      </c>
      <c r="G128" s="9">
        <f>SUM(G129:G131)</f>
        <v>69079.03</v>
      </c>
      <c r="H128" s="77">
        <f t="shared" si="20"/>
        <v>76.514261998178029</v>
      </c>
      <c r="I128" s="9">
        <f t="shared" si="59"/>
        <v>-16223.720000000001</v>
      </c>
      <c r="J128" s="85">
        <f t="shared" si="60"/>
        <v>0.1</v>
      </c>
    </row>
    <row r="129" spans="1:14" ht="46.5" x14ac:dyDescent="0.3">
      <c r="A129" s="10">
        <v>19010100</v>
      </c>
      <c r="B129" s="35" t="s">
        <v>34</v>
      </c>
      <c r="C129" s="11">
        <v>75200</v>
      </c>
      <c r="D129" s="11">
        <v>33462.480000000003</v>
      </c>
      <c r="E129" s="75">
        <f t="shared" si="57"/>
        <v>44.497978723404259</v>
      </c>
      <c r="F129" s="12">
        <f t="shared" si="58"/>
        <v>-41737.519999999997</v>
      </c>
      <c r="G129" s="11">
        <v>46662.38</v>
      </c>
      <c r="H129" s="75">
        <f t="shared" si="20"/>
        <v>71.711901536098253</v>
      </c>
      <c r="I129" s="12">
        <f t="shared" si="59"/>
        <v>-13199.899999999994</v>
      </c>
      <c r="J129" s="85">
        <f t="shared" si="60"/>
        <v>0.1</v>
      </c>
    </row>
    <row r="130" spans="1:14" ht="46.5" x14ac:dyDescent="0.3">
      <c r="A130" s="10">
        <v>19010200</v>
      </c>
      <c r="B130" s="35" t="s">
        <v>35</v>
      </c>
      <c r="C130" s="11">
        <v>38000</v>
      </c>
      <c r="D130" s="11">
        <v>19643.38</v>
      </c>
      <c r="E130" s="75">
        <f t="shared" si="57"/>
        <v>51.693105263157904</v>
      </c>
      <c r="F130" s="12">
        <f t="shared" si="58"/>
        <v>-18356.62</v>
      </c>
      <c r="G130" s="11">
        <v>22286.65</v>
      </c>
      <c r="H130" s="75">
        <f t="shared" si="20"/>
        <v>88.139671058683106</v>
      </c>
      <c r="I130" s="12">
        <f t="shared" si="59"/>
        <v>-2643.2700000000004</v>
      </c>
      <c r="J130" s="85">
        <f t="shared" si="60"/>
        <v>0.1</v>
      </c>
    </row>
    <row r="131" spans="1:14" ht="69.75" x14ac:dyDescent="0.3">
      <c r="A131" s="10">
        <v>19010300</v>
      </c>
      <c r="B131" s="35" t="s">
        <v>36</v>
      </c>
      <c r="C131" s="11">
        <v>100</v>
      </c>
      <c r="D131" s="11">
        <v>-250.55</v>
      </c>
      <c r="E131" s="75">
        <f t="shared" si="57"/>
        <v>-250.55</v>
      </c>
      <c r="F131" s="12">
        <f t="shared" si="58"/>
        <v>-350.55</v>
      </c>
      <c r="G131" s="11">
        <v>130</v>
      </c>
      <c r="H131" s="75">
        <f t="shared" si="20"/>
        <v>0</v>
      </c>
      <c r="I131" s="12">
        <f t="shared" si="59"/>
        <v>-380.55</v>
      </c>
      <c r="J131" s="85">
        <f t="shared" si="60"/>
        <v>0</v>
      </c>
    </row>
    <row r="132" spans="1:14" ht="22.5" x14ac:dyDescent="0.3">
      <c r="A132" s="4">
        <v>20000000</v>
      </c>
      <c r="B132" s="36" t="s">
        <v>37</v>
      </c>
      <c r="C132" s="14">
        <f>C133+C135+C138</f>
        <v>9881266.4499999993</v>
      </c>
      <c r="D132" s="14">
        <f>D133+D135+D138</f>
        <v>3834095.46</v>
      </c>
      <c r="E132" s="74">
        <f t="shared" si="57"/>
        <v>38.801660489582282</v>
      </c>
      <c r="F132" s="14">
        <f t="shared" si="58"/>
        <v>-6047170.9899999993</v>
      </c>
      <c r="G132" s="14">
        <f>G133+G135+G138</f>
        <v>6044025.0500000007</v>
      </c>
      <c r="H132" s="74">
        <f t="shared" ref="H132:H158" si="65">IF(G132&lt;0,0,IF(D132&lt;0,0,IF(G132=0,0,(IF(D132=0,0,(D132/G132)*100)))))</f>
        <v>63.436127883023907</v>
      </c>
      <c r="I132" s="14">
        <f t="shared" si="59"/>
        <v>-2209929.5900000008</v>
      </c>
      <c r="J132" s="85">
        <f t="shared" si="60"/>
        <v>10.8</v>
      </c>
    </row>
    <row r="133" spans="1:14" ht="22.5" x14ac:dyDescent="0.3">
      <c r="A133" s="6">
        <v>21000000</v>
      </c>
      <c r="B133" s="37" t="s">
        <v>140</v>
      </c>
      <c r="C133" s="15">
        <f>C134</f>
        <v>0</v>
      </c>
      <c r="D133" s="15">
        <f>D134</f>
        <v>0</v>
      </c>
      <c r="E133" s="76">
        <f t="shared" ref="E133:E134" si="66">IF(C133=0,0,D133/C133*100)</f>
        <v>0</v>
      </c>
      <c r="F133" s="15">
        <f t="shared" ref="F133:F134" si="67">D133-C133</f>
        <v>0</v>
      </c>
      <c r="G133" s="15">
        <f>G134</f>
        <v>0</v>
      </c>
      <c r="H133" s="76">
        <f t="shared" ref="H133:H134" si="68">IF(G133&lt;0,0,IF(D133&lt;0,0,IF(G133=0,0,(IF(D133=0,0,(D133/G133)*100)))))</f>
        <v>0</v>
      </c>
      <c r="I133" s="15">
        <f t="shared" ref="I133:I134" si="69">D133-G133</f>
        <v>0</v>
      </c>
      <c r="J133" s="85">
        <f t="shared" si="60"/>
        <v>0</v>
      </c>
    </row>
    <row r="134" spans="1:14" ht="46.5" x14ac:dyDescent="0.3">
      <c r="A134" s="8">
        <v>21110000</v>
      </c>
      <c r="B134" s="38" t="s">
        <v>141</v>
      </c>
      <c r="C134" s="17">
        <v>0</v>
      </c>
      <c r="D134" s="17">
        <v>0</v>
      </c>
      <c r="E134" s="77">
        <f t="shared" si="66"/>
        <v>0</v>
      </c>
      <c r="F134" s="17">
        <f t="shared" si="67"/>
        <v>0</v>
      </c>
      <c r="G134" s="17">
        <v>0</v>
      </c>
      <c r="H134" s="77">
        <f t="shared" si="68"/>
        <v>0</v>
      </c>
      <c r="I134" s="17">
        <f t="shared" si="69"/>
        <v>0</v>
      </c>
      <c r="J134" s="85">
        <f t="shared" si="60"/>
        <v>0</v>
      </c>
    </row>
    <row r="135" spans="1:14" ht="22.5" x14ac:dyDescent="0.3">
      <c r="A135" s="6">
        <v>24000000</v>
      </c>
      <c r="B135" s="37" t="s">
        <v>49</v>
      </c>
      <c r="C135" s="15">
        <f>C136</f>
        <v>0</v>
      </c>
      <c r="D135" s="15">
        <f>D136</f>
        <v>0</v>
      </c>
      <c r="E135" s="76">
        <f t="shared" si="57"/>
        <v>0</v>
      </c>
      <c r="F135" s="15">
        <f t="shared" si="58"/>
        <v>0</v>
      </c>
      <c r="G135" s="15">
        <f>G136</f>
        <v>45697.49</v>
      </c>
      <c r="H135" s="76">
        <f t="shared" si="65"/>
        <v>0</v>
      </c>
      <c r="I135" s="15">
        <f t="shared" si="59"/>
        <v>-45697.49</v>
      </c>
      <c r="J135" s="85">
        <f t="shared" si="60"/>
        <v>0</v>
      </c>
    </row>
    <row r="136" spans="1:14" ht="23.25" x14ac:dyDescent="0.3">
      <c r="A136" s="8">
        <v>24060000</v>
      </c>
      <c r="B136" s="38" t="s">
        <v>40</v>
      </c>
      <c r="C136" s="17">
        <f>C137</f>
        <v>0</v>
      </c>
      <c r="D136" s="17">
        <f>D137</f>
        <v>0</v>
      </c>
      <c r="E136" s="77">
        <f t="shared" si="57"/>
        <v>0</v>
      </c>
      <c r="F136" s="17">
        <f t="shared" si="58"/>
        <v>0</v>
      </c>
      <c r="G136" s="17">
        <f>G137</f>
        <v>45697.49</v>
      </c>
      <c r="H136" s="77">
        <f t="shared" si="65"/>
        <v>0</v>
      </c>
      <c r="I136" s="17">
        <f t="shared" si="59"/>
        <v>-45697.49</v>
      </c>
      <c r="J136" s="85">
        <f t="shared" si="60"/>
        <v>0</v>
      </c>
    </row>
    <row r="137" spans="1:14" ht="69.75" x14ac:dyDescent="0.3">
      <c r="A137" s="10">
        <v>24062100</v>
      </c>
      <c r="B137" s="39" t="s">
        <v>64</v>
      </c>
      <c r="C137" s="19">
        <v>0</v>
      </c>
      <c r="D137" s="19">
        <v>0</v>
      </c>
      <c r="E137" s="75">
        <f t="shared" si="57"/>
        <v>0</v>
      </c>
      <c r="F137" s="16">
        <f t="shared" si="58"/>
        <v>0</v>
      </c>
      <c r="G137" s="19">
        <v>45697.49</v>
      </c>
      <c r="H137" s="75">
        <f t="shared" si="65"/>
        <v>0</v>
      </c>
      <c r="I137" s="16">
        <f t="shared" si="59"/>
        <v>-45697.49</v>
      </c>
      <c r="J137" s="85">
        <f t="shared" si="60"/>
        <v>0</v>
      </c>
    </row>
    <row r="138" spans="1:14" ht="22.5" x14ac:dyDescent="0.3">
      <c r="A138" s="6">
        <v>25000000</v>
      </c>
      <c r="B138" s="37" t="s">
        <v>66</v>
      </c>
      <c r="C138" s="15">
        <f>C139+C140</f>
        <v>9881266.4499999993</v>
      </c>
      <c r="D138" s="15">
        <f>D139+D140</f>
        <v>3834095.46</v>
      </c>
      <c r="E138" s="76">
        <f t="shared" si="57"/>
        <v>38.801660489582282</v>
      </c>
      <c r="F138" s="15">
        <f t="shared" si="58"/>
        <v>-6047170.9899999993</v>
      </c>
      <c r="G138" s="15">
        <f>G139+G140</f>
        <v>5998327.5600000005</v>
      </c>
      <c r="H138" s="76">
        <f t="shared" si="65"/>
        <v>63.919407895756855</v>
      </c>
      <c r="I138" s="15">
        <f t="shared" si="59"/>
        <v>-2164232.1000000006</v>
      </c>
      <c r="J138" s="85">
        <f t="shared" si="60"/>
        <v>10.8</v>
      </c>
    </row>
    <row r="139" spans="1:14" ht="46.5" x14ac:dyDescent="0.3">
      <c r="A139" s="8">
        <v>25010000</v>
      </c>
      <c r="B139" s="38" t="s">
        <v>67</v>
      </c>
      <c r="C139" s="17">
        <v>8646869</v>
      </c>
      <c r="D139" s="17">
        <v>2599698.0099999998</v>
      </c>
      <c r="E139" s="77">
        <f t="shared" si="57"/>
        <v>30.065194812133733</v>
      </c>
      <c r="F139" s="17">
        <f t="shared" si="58"/>
        <v>-6047170.9900000002</v>
      </c>
      <c r="G139" s="17">
        <v>4494314.12</v>
      </c>
      <c r="H139" s="77">
        <f t="shared" si="65"/>
        <v>57.844154649341682</v>
      </c>
      <c r="I139" s="17">
        <f t="shared" si="59"/>
        <v>-1894616.1100000003</v>
      </c>
      <c r="J139" s="85">
        <f t="shared" si="60"/>
        <v>7.3</v>
      </c>
      <c r="K139" s="95"/>
      <c r="L139" s="95"/>
      <c r="M139" s="95"/>
      <c r="N139" s="95"/>
    </row>
    <row r="140" spans="1:14" ht="23.25" x14ac:dyDescent="0.3">
      <c r="A140" s="8">
        <v>25020000</v>
      </c>
      <c r="B140" s="38" t="s">
        <v>68</v>
      </c>
      <c r="C140" s="17">
        <v>1234397.45</v>
      </c>
      <c r="D140" s="17">
        <v>1234397.45</v>
      </c>
      <c r="E140" s="77">
        <f t="shared" si="57"/>
        <v>100</v>
      </c>
      <c r="F140" s="17">
        <f t="shared" si="58"/>
        <v>0</v>
      </c>
      <c r="G140" s="17">
        <v>1504013.44</v>
      </c>
      <c r="H140" s="77">
        <f t="shared" si="65"/>
        <v>82.073565113886218</v>
      </c>
      <c r="I140" s="17">
        <f t="shared" si="59"/>
        <v>-269615.99</v>
      </c>
      <c r="J140" s="85">
        <f t="shared" si="60"/>
        <v>3.5</v>
      </c>
      <c r="K140" s="95"/>
      <c r="L140" s="95"/>
      <c r="M140" s="95"/>
      <c r="N140" s="95"/>
    </row>
    <row r="141" spans="1:14" ht="25.5" x14ac:dyDescent="0.3">
      <c r="A141" s="101" t="s">
        <v>86</v>
      </c>
      <c r="B141" s="102"/>
      <c r="C141" s="22">
        <f>C142+C143</f>
        <v>42000000</v>
      </c>
      <c r="D141" s="22">
        <f>D142+D143</f>
        <v>27837676.25</v>
      </c>
      <c r="E141" s="78">
        <f t="shared" ref="E141:E148" si="70">IF(C141=0,0,D141/C141*100)</f>
        <v>66.280181547619037</v>
      </c>
      <c r="F141" s="22">
        <f t="shared" ref="F141:F148" si="71">D141-C141</f>
        <v>-14162323.75</v>
      </c>
      <c r="G141" s="22">
        <f>G142+G143</f>
        <v>3691607.69</v>
      </c>
      <c r="H141" s="78">
        <f t="shared" si="65"/>
        <v>754.08002658050589</v>
      </c>
      <c r="I141" s="22">
        <f t="shared" ref="I141:I148" si="72">D141-G141</f>
        <v>24146068.559999999</v>
      </c>
      <c r="J141" s="85">
        <f t="shared" si="60"/>
        <v>78.400000000000006</v>
      </c>
    </row>
    <row r="142" spans="1:14" ht="23.25" customHeight="1" x14ac:dyDescent="0.3">
      <c r="A142" s="20">
        <v>24170000</v>
      </c>
      <c r="B142" s="40" t="s">
        <v>65</v>
      </c>
      <c r="C142" s="21">
        <v>30210000</v>
      </c>
      <c r="D142" s="21">
        <v>7628403</v>
      </c>
      <c r="E142" s="77">
        <f t="shared" si="70"/>
        <v>25.251251241310825</v>
      </c>
      <c r="F142" s="17">
        <f t="shared" si="71"/>
        <v>-22581597</v>
      </c>
      <c r="G142" s="21">
        <v>3568531.84</v>
      </c>
      <c r="H142" s="77">
        <f t="shared" si="65"/>
        <v>213.768668517751</v>
      </c>
      <c r="I142" s="17">
        <f t="shared" si="72"/>
        <v>4059871.16</v>
      </c>
      <c r="J142" s="85">
        <f t="shared" si="60"/>
        <v>21.5</v>
      </c>
    </row>
    <row r="143" spans="1:14" ht="22.5" x14ac:dyDescent="0.3">
      <c r="A143" s="4">
        <v>30000000</v>
      </c>
      <c r="B143" s="36" t="s">
        <v>69</v>
      </c>
      <c r="C143" s="14">
        <f>C144+C146</f>
        <v>11790000</v>
      </c>
      <c r="D143" s="14">
        <f>D144+D146</f>
        <v>20209273.25</v>
      </c>
      <c r="E143" s="74">
        <f t="shared" si="70"/>
        <v>171.41029050042408</v>
      </c>
      <c r="F143" s="14">
        <f t="shared" si="71"/>
        <v>8419273.25</v>
      </c>
      <c r="G143" s="14">
        <f>G144+G146</f>
        <v>123075.85</v>
      </c>
      <c r="H143" s="74">
        <f t="shared" si="65"/>
        <v>16420.177679049139</v>
      </c>
      <c r="I143" s="14">
        <f t="shared" si="72"/>
        <v>20086197.399999999</v>
      </c>
      <c r="J143" s="85">
        <f t="shared" si="60"/>
        <v>56.9</v>
      </c>
    </row>
    <row r="144" spans="1:14" ht="22.5" hidden="1" x14ac:dyDescent="0.3">
      <c r="A144" s="6">
        <v>31000000</v>
      </c>
      <c r="B144" s="37" t="s">
        <v>83</v>
      </c>
      <c r="C144" s="15">
        <f>C145</f>
        <v>0</v>
      </c>
      <c r="D144" s="15">
        <f>D145</f>
        <v>0</v>
      </c>
      <c r="E144" s="76">
        <f t="shared" si="70"/>
        <v>0</v>
      </c>
      <c r="F144" s="15">
        <f t="shared" si="71"/>
        <v>0</v>
      </c>
      <c r="G144" s="15">
        <f>G145</f>
        <v>0</v>
      </c>
      <c r="H144" s="76">
        <f t="shared" si="65"/>
        <v>0</v>
      </c>
      <c r="I144" s="15">
        <f t="shared" si="72"/>
        <v>0</v>
      </c>
      <c r="J144" s="85">
        <f t="shared" si="60"/>
        <v>0</v>
      </c>
    </row>
    <row r="145" spans="1:10" ht="46.5" hidden="1" x14ac:dyDescent="0.3">
      <c r="A145" s="8">
        <v>31030000</v>
      </c>
      <c r="B145" s="38" t="s">
        <v>84</v>
      </c>
      <c r="C145" s="17">
        <v>0</v>
      </c>
      <c r="D145" s="17">
        <v>0</v>
      </c>
      <c r="E145" s="77">
        <f t="shared" si="70"/>
        <v>0</v>
      </c>
      <c r="F145" s="17">
        <f t="shared" si="71"/>
        <v>0</v>
      </c>
      <c r="G145" s="17">
        <v>0</v>
      </c>
      <c r="H145" s="77">
        <f t="shared" si="65"/>
        <v>0</v>
      </c>
      <c r="I145" s="17">
        <f t="shared" si="72"/>
        <v>0</v>
      </c>
      <c r="J145" s="85">
        <f t="shared" si="60"/>
        <v>0</v>
      </c>
    </row>
    <row r="146" spans="1:10" ht="22.5" x14ac:dyDescent="0.3">
      <c r="A146" s="6">
        <v>33000000</v>
      </c>
      <c r="B146" s="37" t="s">
        <v>70</v>
      </c>
      <c r="C146" s="15">
        <f>C147</f>
        <v>11790000</v>
      </c>
      <c r="D146" s="15">
        <f>D147</f>
        <v>20209273.25</v>
      </c>
      <c r="E146" s="76">
        <f t="shared" si="70"/>
        <v>171.41029050042408</v>
      </c>
      <c r="F146" s="15">
        <f t="shared" si="71"/>
        <v>8419273.25</v>
      </c>
      <c r="G146" s="15">
        <f>G147</f>
        <v>123075.85</v>
      </c>
      <c r="H146" s="76">
        <f t="shared" si="65"/>
        <v>16420.177679049139</v>
      </c>
      <c r="I146" s="15">
        <f t="shared" si="72"/>
        <v>20086197.399999999</v>
      </c>
      <c r="J146" s="85">
        <f t="shared" si="60"/>
        <v>56.9</v>
      </c>
    </row>
    <row r="147" spans="1:10" ht="23.25" x14ac:dyDescent="0.3">
      <c r="A147" s="8">
        <v>33010000</v>
      </c>
      <c r="B147" s="38" t="s">
        <v>71</v>
      </c>
      <c r="C147" s="17">
        <f>C148</f>
        <v>11790000</v>
      </c>
      <c r="D147" s="17">
        <f>D148</f>
        <v>20209273.25</v>
      </c>
      <c r="E147" s="77">
        <f t="shared" si="70"/>
        <v>171.41029050042408</v>
      </c>
      <c r="F147" s="17">
        <f t="shared" si="71"/>
        <v>8419273.25</v>
      </c>
      <c r="G147" s="17">
        <f>G148</f>
        <v>123075.85</v>
      </c>
      <c r="H147" s="77">
        <f t="shared" si="65"/>
        <v>16420.177679049139</v>
      </c>
      <c r="I147" s="17">
        <f t="shared" si="72"/>
        <v>20086197.399999999</v>
      </c>
      <c r="J147" s="85">
        <f t="shared" si="60"/>
        <v>56.9</v>
      </c>
    </row>
    <row r="148" spans="1:10" ht="69.75" x14ac:dyDescent="0.3">
      <c r="A148" s="10">
        <v>33010100</v>
      </c>
      <c r="B148" s="39" t="s">
        <v>72</v>
      </c>
      <c r="C148" s="19">
        <v>11790000</v>
      </c>
      <c r="D148" s="19">
        <v>20209273.25</v>
      </c>
      <c r="E148" s="75">
        <f t="shared" si="70"/>
        <v>171.41029050042408</v>
      </c>
      <c r="F148" s="16">
        <f t="shared" si="71"/>
        <v>8419273.25</v>
      </c>
      <c r="G148" s="19">
        <v>123075.85</v>
      </c>
      <c r="H148" s="75">
        <f t="shared" si="65"/>
        <v>16420.177679049139</v>
      </c>
      <c r="I148" s="16">
        <f t="shared" si="72"/>
        <v>20086197.399999999</v>
      </c>
      <c r="J148" s="85">
        <f t="shared" si="60"/>
        <v>56.9</v>
      </c>
    </row>
    <row r="149" spans="1:10" ht="22.5" x14ac:dyDescent="0.3">
      <c r="A149" s="4">
        <v>40000000</v>
      </c>
      <c r="B149" s="32" t="s">
        <v>50</v>
      </c>
      <c r="C149" s="14">
        <f t="shared" ref="C149:D151" si="73">C150</f>
        <v>13203255</v>
      </c>
      <c r="D149" s="14">
        <f t="shared" si="73"/>
        <v>0</v>
      </c>
      <c r="E149" s="74">
        <f t="shared" ref="E149:E154" si="74">IF(C149=0,0,D149/C149*100)</f>
        <v>0</v>
      </c>
      <c r="F149" s="14">
        <f t="shared" ref="F149:F154" si="75">D149-C149</f>
        <v>-13203255</v>
      </c>
      <c r="G149" s="14">
        <f>G150</f>
        <v>0</v>
      </c>
      <c r="H149" s="74">
        <f t="shared" si="65"/>
        <v>0</v>
      </c>
      <c r="I149" s="14">
        <f t="shared" ref="I149:I154" si="76">D149-G149</f>
        <v>0</v>
      </c>
      <c r="J149" s="85">
        <f t="shared" si="60"/>
        <v>0</v>
      </c>
    </row>
    <row r="150" spans="1:10" ht="22.5" x14ac:dyDescent="0.3">
      <c r="A150" s="6">
        <v>41000000</v>
      </c>
      <c r="B150" s="33" t="s">
        <v>51</v>
      </c>
      <c r="C150" s="15">
        <f t="shared" si="73"/>
        <v>13203255</v>
      </c>
      <c r="D150" s="15">
        <f t="shared" si="73"/>
        <v>0</v>
      </c>
      <c r="E150" s="76">
        <f t="shared" si="74"/>
        <v>0</v>
      </c>
      <c r="F150" s="15">
        <f t="shared" si="75"/>
        <v>-13203255</v>
      </c>
      <c r="G150" s="15">
        <f>G151</f>
        <v>0</v>
      </c>
      <c r="H150" s="76">
        <f t="shared" si="65"/>
        <v>0</v>
      </c>
      <c r="I150" s="15">
        <f t="shared" si="76"/>
        <v>0</v>
      </c>
      <c r="J150" s="85">
        <f t="shared" si="60"/>
        <v>0</v>
      </c>
    </row>
    <row r="151" spans="1:10" ht="23.25" x14ac:dyDescent="0.3">
      <c r="A151" s="8">
        <v>41030000</v>
      </c>
      <c r="B151" s="34" t="s">
        <v>54</v>
      </c>
      <c r="C151" s="17">
        <f t="shared" si="73"/>
        <v>13203255</v>
      </c>
      <c r="D151" s="17">
        <f t="shared" si="73"/>
        <v>0</v>
      </c>
      <c r="E151" s="77">
        <f t="shared" si="74"/>
        <v>0</v>
      </c>
      <c r="F151" s="17">
        <f t="shared" si="75"/>
        <v>-13203255</v>
      </c>
      <c r="G151" s="17">
        <f>G152</f>
        <v>0</v>
      </c>
      <c r="H151" s="77">
        <f t="shared" si="65"/>
        <v>0</v>
      </c>
      <c r="I151" s="17">
        <f t="shared" si="76"/>
        <v>0</v>
      </c>
      <c r="J151" s="85">
        <f t="shared" si="60"/>
        <v>0</v>
      </c>
    </row>
    <row r="152" spans="1:10" ht="46.5" x14ac:dyDescent="0.3">
      <c r="A152" s="10">
        <v>41031400</v>
      </c>
      <c r="B152" s="35" t="s">
        <v>147</v>
      </c>
      <c r="C152" s="19">
        <v>13203255</v>
      </c>
      <c r="D152" s="19">
        <v>0</v>
      </c>
      <c r="E152" s="75">
        <f t="shared" si="74"/>
        <v>0</v>
      </c>
      <c r="F152" s="16">
        <f t="shared" si="75"/>
        <v>-13203255</v>
      </c>
      <c r="G152" s="19">
        <v>0</v>
      </c>
      <c r="H152" s="75">
        <f t="shared" si="65"/>
        <v>0</v>
      </c>
      <c r="I152" s="16">
        <f t="shared" si="76"/>
        <v>0</v>
      </c>
      <c r="J152" s="85">
        <f t="shared" si="60"/>
        <v>0</v>
      </c>
    </row>
    <row r="153" spans="1:10" ht="22.5" x14ac:dyDescent="0.3">
      <c r="A153" s="4">
        <v>50000000</v>
      </c>
      <c r="B153" s="36" t="s">
        <v>73</v>
      </c>
      <c r="C153" s="14">
        <f>C154</f>
        <v>4500000</v>
      </c>
      <c r="D153" s="14">
        <f>D154</f>
        <v>3786865.87</v>
      </c>
      <c r="E153" s="74">
        <f t="shared" si="74"/>
        <v>84.152574888888893</v>
      </c>
      <c r="F153" s="14">
        <f t="shared" si="75"/>
        <v>-713134.12999999989</v>
      </c>
      <c r="G153" s="14">
        <f>G154</f>
        <v>2939835.39</v>
      </c>
      <c r="H153" s="74">
        <f t="shared" si="65"/>
        <v>128.81217373194491</v>
      </c>
      <c r="I153" s="14">
        <f t="shared" si="76"/>
        <v>847030.48</v>
      </c>
      <c r="J153" s="85">
        <f t="shared" si="60"/>
        <v>10.7</v>
      </c>
    </row>
    <row r="154" spans="1:10" ht="46.5" x14ac:dyDescent="0.3">
      <c r="A154" s="10">
        <v>50110000</v>
      </c>
      <c r="B154" s="39" t="s">
        <v>74</v>
      </c>
      <c r="C154" s="19">
        <v>4500000</v>
      </c>
      <c r="D154" s="19">
        <v>3786865.87</v>
      </c>
      <c r="E154" s="75">
        <f t="shared" si="74"/>
        <v>84.152574888888893</v>
      </c>
      <c r="F154" s="16">
        <f t="shared" si="75"/>
        <v>-713134.12999999989</v>
      </c>
      <c r="G154" s="19">
        <v>2939835.39</v>
      </c>
      <c r="H154" s="75">
        <f t="shared" si="65"/>
        <v>128.81217373194491</v>
      </c>
      <c r="I154" s="16">
        <f t="shared" si="76"/>
        <v>847030.48</v>
      </c>
      <c r="J154" s="85">
        <f t="shared" si="60"/>
        <v>10.7</v>
      </c>
    </row>
    <row r="155" spans="1:10" ht="23.25" x14ac:dyDescent="0.3">
      <c r="A155" s="98" t="s">
        <v>109</v>
      </c>
      <c r="B155" s="100"/>
      <c r="C155" s="22">
        <f>C120+C132+C153+C141</f>
        <v>56494566.450000003</v>
      </c>
      <c r="D155" s="22">
        <f>D120+D132+D153+D141</f>
        <v>35511492.890000001</v>
      </c>
      <c r="E155" s="78">
        <f>IF(C155=0,0,D155/C155*100)</f>
        <v>62.858244821524778</v>
      </c>
      <c r="F155" s="22">
        <f>D155-C155</f>
        <v>-20983073.560000002</v>
      </c>
      <c r="G155" s="22">
        <f>G120+G132+G153+G141</f>
        <v>12741297.16</v>
      </c>
      <c r="H155" s="78">
        <f t="shared" si="65"/>
        <v>278.71175473000267</v>
      </c>
      <c r="I155" s="22">
        <f>D155-G155</f>
        <v>22770195.73</v>
      </c>
      <c r="J155" s="85">
        <f t="shared" si="60"/>
        <v>100</v>
      </c>
    </row>
    <row r="156" spans="1:10" ht="23.25" x14ac:dyDescent="0.3">
      <c r="A156" s="98" t="s">
        <v>78</v>
      </c>
      <c r="B156" s="100"/>
      <c r="C156" s="22">
        <f>C155+C149</f>
        <v>69697821.450000003</v>
      </c>
      <c r="D156" s="22">
        <f>D155+D149</f>
        <v>35511492.890000001</v>
      </c>
      <c r="E156" s="78">
        <f>IF(C156=0,0,D156/C156*100)</f>
        <v>50.950649749469321</v>
      </c>
      <c r="F156" s="22">
        <f>D156-C156</f>
        <v>-34186328.560000002</v>
      </c>
      <c r="G156" s="22">
        <f>G155+G149</f>
        <v>12741297.16</v>
      </c>
      <c r="H156" s="78">
        <f t="shared" si="65"/>
        <v>278.71175473000267</v>
      </c>
      <c r="I156" s="22">
        <f>D156-G156</f>
        <v>22770195.73</v>
      </c>
      <c r="J156" s="86"/>
    </row>
    <row r="157" spans="1:10" ht="23.25" x14ac:dyDescent="0.3">
      <c r="A157" s="96" t="s">
        <v>79</v>
      </c>
      <c r="B157" s="97"/>
      <c r="C157" s="23">
        <f>C155+C117</f>
        <v>189637266.44999999</v>
      </c>
      <c r="D157" s="23">
        <f>D155+D117</f>
        <v>164839458.01999998</v>
      </c>
      <c r="E157" s="79">
        <f>IF(C157=0,0,D157/C157*100)</f>
        <v>86.92355732909796</v>
      </c>
      <c r="F157" s="23">
        <f>D157-C157</f>
        <v>-24797808.430000007</v>
      </c>
      <c r="G157" s="23">
        <f>G155+G117</f>
        <v>143747996.63000003</v>
      </c>
      <c r="H157" s="79">
        <f t="shared" si="65"/>
        <v>114.67252545041605</v>
      </c>
      <c r="I157" s="23">
        <f>D157-G157</f>
        <v>21091461.389999956</v>
      </c>
      <c r="J157" s="86"/>
    </row>
    <row r="158" spans="1:10" ht="23.25" x14ac:dyDescent="0.3">
      <c r="A158" s="96" t="s">
        <v>80</v>
      </c>
      <c r="B158" s="97"/>
      <c r="C158" s="23">
        <f>C156+C118</f>
        <v>323594460.44999999</v>
      </c>
      <c r="D158" s="23">
        <f>D156+D118</f>
        <v>243941933.01999998</v>
      </c>
      <c r="E158" s="79">
        <f>IF(C158=0,0,D158/C158*100)</f>
        <v>75.385076951183635</v>
      </c>
      <c r="F158" s="23">
        <f>D158-C158</f>
        <v>-79652527.430000007</v>
      </c>
      <c r="G158" s="23">
        <f>G156+G118</f>
        <v>263292067.14000002</v>
      </c>
      <c r="H158" s="79">
        <f t="shared" si="65"/>
        <v>92.650696114702541</v>
      </c>
      <c r="I158" s="23">
        <f>D158-G158</f>
        <v>-19350134.120000035</v>
      </c>
      <c r="J158" s="86"/>
    </row>
    <row r="162" spans="1:11" ht="27.75" x14ac:dyDescent="0.4">
      <c r="A162" s="25"/>
      <c r="B162" s="26" t="s">
        <v>145</v>
      </c>
      <c r="C162" s="27"/>
      <c r="D162" s="27"/>
      <c r="E162" s="28"/>
      <c r="F162" s="28" t="s">
        <v>146</v>
      </c>
      <c r="H162" s="58"/>
      <c r="I162" s="25"/>
      <c r="J162" s="84">
        <f>(D54/D157)*100</f>
        <v>18.854564461276677</v>
      </c>
      <c r="K162" s="90" t="s">
        <v>154</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67:J68 J16:J65 J70:J118">
    <cfRule type="cellIs" dxfId="5" priority="6" stopIfTrue="1" operator="lessThan">
      <formula>3</formula>
    </cfRule>
  </conditionalFormatting>
  <conditionalFormatting sqref="J7:J15">
    <cfRule type="cellIs" dxfId="4" priority="7" stopIfTrue="1" operator="lessThan">
      <formula>3</formula>
    </cfRule>
  </conditionalFormatting>
  <conditionalFormatting sqref="J121:J123">
    <cfRule type="cellIs" dxfId="3" priority="5" stopIfTrue="1" operator="lessThan">
      <formula>3</formula>
    </cfRule>
  </conditionalFormatting>
  <conditionalFormatting sqref="J133:J134">
    <cfRule type="cellIs" dxfId="2" priority="4" stopIfTrue="1" operator="lessThan">
      <formula>3</formula>
    </cfRule>
  </conditionalFormatting>
  <conditionalFormatting sqref="J69">
    <cfRule type="cellIs" dxfId="1" priority="3"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8"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2020-08-19T07:03:33Z</cp:lastPrinted>
  <dcterms:created xsi:type="dcterms:W3CDTF">2015-03-17T09:12:19Z</dcterms:created>
  <dcterms:modified xsi:type="dcterms:W3CDTF">2020-08-19T07:03:37Z</dcterms:modified>
</cp:coreProperties>
</file>